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echnische Dokumente\DC-USV\Hybrid USV\Dimensionierungstool\"/>
    </mc:Choice>
  </mc:AlternateContent>
  <xr:revisionPtr revIDLastSave="0" documentId="8_{7C805B1C-EA32-444D-81ED-BE2696C80002}" xr6:coauthVersionLast="47" xr6:coauthVersionMax="47" xr10:uidLastSave="{00000000-0000-0000-0000-000000000000}"/>
  <bookViews>
    <workbookView xWindow="7650" yWindow="630" windowWidth="17940" windowHeight="13215" firstSheet="1" activeTab="5" xr2:uid="{03BA815E-834B-4812-95F7-3AD63CBD80B9}"/>
  </bookViews>
  <sheets>
    <sheet name="Auswahl in Gehäuse" sheetId="4" r:id="rId1"/>
    <sheet name="Auswahl Komponenten" sheetId="8" r:id="rId2"/>
    <sheet name="Artikelnummer Logik" sheetId="5" state="hidden" r:id="rId3"/>
    <sheet name="Foto" sheetId="11" r:id="rId4"/>
    <sheet name="Aufbau" sheetId="10" r:id="rId5"/>
    <sheet name="Auswahldiagramm" sheetId="12" r:id="rId6"/>
  </sheets>
  <definedNames>
    <definedName name="_xlnm._FilterDatabase" localSheetId="2" hidden="1">'Artikelnummer Logik'!$B$9:$E$32</definedName>
    <definedName name="_xlnm._FilterDatabase" localSheetId="0" hidden="1">'Auswahl in Gehäuse'!$B$5:$M$33</definedName>
    <definedName name="_xlnm._FilterDatabase" localSheetId="1" hidden="1">'Auswahl Komponenten'!$B$5:$M$35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" l="1"/>
  <c r="O13" i="5" s="1"/>
  <c r="B11" i="5"/>
  <c r="P11" i="5" s="1"/>
  <c r="B12" i="5"/>
  <c r="O12" i="5" s="1"/>
  <c r="B10" i="5"/>
  <c r="N10" i="5" s="1"/>
  <c r="B30" i="5"/>
  <c r="B29" i="5"/>
  <c r="B31" i="5"/>
  <c r="C31" i="4"/>
  <c r="C32" i="4"/>
  <c r="N32" i="4"/>
  <c r="N7" i="4"/>
  <c r="N31" i="4"/>
  <c r="B23" i="4"/>
  <c r="B21" i="4"/>
  <c r="B26" i="4"/>
  <c r="B25" i="4"/>
  <c r="B18" i="5"/>
  <c r="O18" i="5" s="1"/>
  <c r="B17" i="5"/>
  <c r="O17" i="5" s="1"/>
  <c r="B16" i="5"/>
  <c r="O16" i="5" s="1"/>
  <c r="B15" i="5"/>
  <c r="O15" i="5" s="1"/>
  <c r="M25" i="8"/>
  <c r="K25" i="8"/>
  <c r="M24" i="8"/>
  <c r="K24" i="8"/>
  <c r="M23" i="8"/>
  <c r="K23" i="8"/>
  <c r="M22" i="8"/>
  <c r="K22" i="8"/>
  <c r="M21" i="8"/>
  <c r="K21" i="8"/>
  <c r="M27" i="8"/>
  <c r="M29" i="8"/>
  <c r="M31" i="8"/>
  <c r="M32" i="8"/>
  <c r="M35" i="8"/>
  <c r="M34" i="8"/>
  <c r="M19" i="8"/>
  <c r="K19" i="8"/>
  <c r="M18" i="8"/>
  <c r="K18" i="8"/>
  <c r="M17" i="8"/>
  <c r="K17" i="8"/>
  <c r="M16" i="8"/>
  <c r="K16" i="8"/>
  <c r="M15" i="8"/>
  <c r="K15" i="8"/>
  <c r="M13" i="8"/>
  <c r="K13" i="8"/>
  <c r="M11" i="8"/>
  <c r="K11" i="8"/>
  <c r="M9" i="8"/>
  <c r="K9" i="8"/>
  <c r="M7" i="8"/>
  <c r="K7" i="8"/>
  <c r="B26" i="5"/>
  <c r="V26" i="5" s="1"/>
  <c r="B27" i="5"/>
  <c r="V27" i="5" s="1"/>
  <c r="B25" i="5"/>
  <c r="V25" i="5" s="1"/>
  <c r="B24" i="5"/>
  <c r="V24" i="5" s="1"/>
  <c r="Y31" i="5" l="1"/>
  <c r="B34" i="5"/>
  <c r="E31" i="5" s="1"/>
  <c r="S31" i="5" s="1"/>
  <c r="J8" i="5"/>
  <c r="B22" i="5"/>
  <c r="T22" i="5" s="1"/>
  <c r="B21" i="5"/>
  <c r="U21" i="5" s="1"/>
  <c r="N13" i="5"/>
  <c r="N12" i="5"/>
  <c r="M13" i="5"/>
  <c r="M12" i="5"/>
  <c r="P13" i="5"/>
  <c r="P12" i="5"/>
  <c r="O11" i="5"/>
  <c r="N11" i="5"/>
  <c r="M11" i="5"/>
  <c r="P10" i="5"/>
  <c r="O10" i="5"/>
  <c r="M15" i="5"/>
  <c r="N15" i="5"/>
  <c r="M10" i="5"/>
  <c r="N16" i="5"/>
  <c r="M16" i="5"/>
  <c r="N17" i="5"/>
  <c r="M17" i="5"/>
  <c r="N18" i="5"/>
  <c r="M18" i="5"/>
  <c r="R30" i="5"/>
  <c r="S29" i="5"/>
  <c r="B20" i="5"/>
  <c r="U20" i="5" s="1"/>
  <c r="K31" i="8"/>
  <c r="K32" i="8"/>
  <c r="M37" i="8"/>
  <c r="P18" i="5"/>
  <c r="P17" i="5"/>
  <c r="P16" i="5"/>
  <c r="P15" i="5"/>
  <c r="J17" i="5" l="1"/>
  <c r="J10" i="5"/>
  <c r="J18" i="5"/>
  <c r="J12" i="5"/>
  <c r="J16" i="5"/>
  <c r="J13" i="5"/>
  <c r="J15" i="5"/>
  <c r="J11" i="5"/>
  <c r="M6" i="5"/>
  <c r="N6" i="5"/>
  <c r="P6" i="5"/>
  <c r="O6" i="5"/>
  <c r="J6" i="5"/>
  <c r="S30" i="5"/>
  <c r="R29" i="5"/>
  <c r="T20" i="5"/>
  <c r="U22" i="5"/>
  <c r="T21" i="5"/>
  <c r="K37" i="8"/>
  <c r="R31" i="5"/>
  <c r="S6" i="5" l="1"/>
  <c r="R6" i="5"/>
  <c r="V6" i="5"/>
  <c r="T6" i="5"/>
  <c r="U6" i="5"/>
  <c r="C4" i="5" l="1"/>
  <c r="G38" i="4" s="1"/>
  <c r="M33" i="4" l="1"/>
  <c r="K33" i="4"/>
  <c r="M32" i="4"/>
  <c r="K32" i="4"/>
  <c r="M31" i="4"/>
  <c r="K31" i="4"/>
  <c r="M29" i="4"/>
  <c r="M28" i="4"/>
  <c r="M26" i="4"/>
  <c r="K26" i="4"/>
  <c r="M25" i="4"/>
  <c r="K25" i="4"/>
  <c r="M23" i="4"/>
  <c r="M21" i="4"/>
  <c r="M19" i="4"/>
  <c r="K19" i="4"/>
  <c r="M18" i="4"/>
  <c r="K18" i="4"/>
  <c r="M17" i="4"/>
  <c r="K17" i="4"/>
  <c r="M16" i="4"/>
  <c r="K16" i="4"/>
  <c r="M15" i="4"/>
  <c r="K15" i="4"/>
  <c r="M13" i="4"/>
  <c r="K13" i="4"/>
  <c r="M11" i="4"/>
  <c r="K11" i="4"/>
  <c r="M9" i="4"/>
  <c r="K9" i="4"/>
  <c r="M7" i="4"/>
  <c r="K7" i="4"/>
  <c r="K35" i="4" l="1"/>
  <c r="M3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Wille Holger</author>
  </authors>
  <commentList>
    <comment ref="B13" authorId="0" shapeId="0" xr:uid="{C7A73D75-7EB2-4F22-8B0F-E9A90B7E9E12}">
      <text>
        <r>
          <rPr>
            <sz val="9"/>
            <color indexed="10"/>
            <rFont val="Segoe UI"/>
            <family val="2"/>
          </rPr>
          <t xml:space="preserve">Das  </t>
        </r>
        <r>
          <rPr>
            <b/>
            <sz val="9"/>
            <color indexed="10"/>
            <rFont val="Segoe UI"/>
            <family val="2"/>
          </rPr>
          <t>C-TEC2440P</t>
        </r>
        <r>
          <rPr>
            <sz val="9"/>
            <color indexed="10"/>
            <rFont val="Segoe UI"/>
            <family val="2"/>
          </rPr>
          <t xml:space="preserve"> kann </t>
        </r>
        <r>
          <rPr>
            <b/>
            <sz val="9"/>
            <color indexed="10"/>
            <rFont val="Segoe UI"/>
            <family val="2"/>
          </rPr>
          <t>nur</t>
        </r>
        <r>
          <rPr>
            <sz val="9"/>
            <color indexed="10"/>
            <rFont val="Segoe UI"/>
            <family val="2"/>
          </rPr>
          <t xml:space="preserve"> in das</t>
        </r>
        <r>
          <rPr>
            <b/>
            <sz val="9"/>
            <color indexed="10"/>
            <rFont val="Segoe UI"/>
            <family val="2"/>
          </rPr>
          <t xml:space="preserve"> IP 54 </t>
        </r>
        <r>
          <rPr>
            <sz val="9"/>
            <color indexed="10"/>
            <rFont val="Segoe UI"/>
            <family val="2"/>
          </rPr>
          <t>Gehäuse eingebaut werden !!</t>
        </r>
      </text>
    </comment>
    <comment ref="I13" authorId="0" shapeId="0" xr:uid="{58AA3C79-A85A-45ED-9EF1-4C8C00E97990}">
      <text>
        <r>
          <rPr>
            <b/>
            <sz val="9"/>
            <color indexed="10"/>
            <rFont val="Arial"/>
            <family val="2"/>
          </rPr>
          <t xml:space="preserve">Das C-TEC2440P kann wegen der Tiefe nicht in den flachen IP31 Gehäusen eingesetzt werden !
</t>
        </r>
      </text>
    </comment>
  </commentList>
</comments>
</file>

<file path=xl/sharedStrings.xml><?xml version="1.0" encoding="utf-8"?>
<sst xmlns="http://schemas.openxmlformats.org/spreadsheetml/2006/main" count="352" uniqueCount="230">
  <si>
    <t>N</t>
  </si>
  <si>
    <t>K</t>
  </si>
  <si>
    <t>P</t>
  </si>
  <si>
    <t>G</t>
  </si>
  <si>
    <t xml:space="preserve">  1 :  keine</t>
  </si>
  <si>
    <t xml:space="preserve">  2 :  ON - Taster</t>
  </si>
  <si>
    <t xml:space="preserve">  3 :  Gateway</t>
  </si>
  <si>
    <t xml:space="preserve">  4 :  ON-Taster + Gateway</t>
  </si>
  <si>
    <t xml:space="preserve">  03 : keine Sicherungsplatine, nach 8 h Lastabwurf</t>
  </si>
  <si>
    <t xml:space="preserve">  04 : FB2405-5 (P) Sicherungsplatine, nach 8 h Lastabwurf</t>
  </si>
  <si>
    <t xml:space="preserve">  05 : FB24105-10 P Sicherungsplatine, nach 8 h Lastabwurf</t>
  </si>
  <si>
    <t xml:space="preserve"> 09 : AKKUTEC 2403 VdS + C-TEC 2440 P</t>
  </si>
  <si>
    <t xml:space="preserve"> 10 : AKKUTEC 2412 VdS + C-TEC 2440 P</t>
  </si>
  <si>
    <t xml:space="preserve"> 07 : AKKUTEC 2403 VdS + C-TEC 2425 P</t>
  </si>
  <si>
    <t xml:space="preserve"> 08 : AKKUTEC 2412 VdS + C-TEC 2425 P</t>
  </si>
  <si>
    <t xml:space="preserve">   Gehäuse :</t>
  </si>
  <si>
    <t xml:space="preserve">   Optionen:</t>
  </si>
  <si>
    <t>Bezeichnung</t>
  </si>
  <si>
    <t>NKPG 2403-25</t>
  </si>
  <si>
    <t>-</t>
  </si>
  <si>
    <t>IP31</t>
  </si>
  <si>
    <t>608x464x213</t>
  </si>
  <si>
    <t>FB 2405-5 P</t>
  </si>
  <si>
    <t>NKPG 2403-40</t>
  </si>
  <si>
    <t>NKPG 2412-25</t>
  </si>
  <si>
    <t>NKPG 2412-40</t>
  </si>
  <si>
    <r>
      <t xml:space="preserve">Auszug aus der  </t>
    </r>
    <r>
      <rPr>
        <b/>
        <sz val="10"/>
        <color theme="1"/>
        <rFont val="Calibri"/>
        <family val="2"/>
        <scheme val="minor"/>
      </rPr>
      <t xml:space="preserve">J. Schneider Elektrotechnik  </t>
    </r>
    <r>
      <rPr>
        <sz val="10"/>
        <color theme="1"/>
        <rFont val="Calibri"/>
        <family val="2"/>
        <scheme val="minor"/>
      </rPr>
      <t>Preisliste 2023</t>
    </r>
  </si>
  <si>
    <r>
      <t xml:space="preserve">Rab. </t>
    </r>
    <r>
      <rPr>
        <i/>
        <sz val="9"/>
        <color theme="0"/>
        <rFont val="Calibri"/>
        <family val="2"/>
        <scheme val="minor"/>
      </rPr>
      <t>AT</t>
    </r>
    <r>
      <rPr>
        <sz val="9"/>
        <color theme="0"/>
        <rFont val="Calibri"/>
        <family val="2"/>
        <scheme val="minor"/>
      </rPr>
      <t xml:space="preserve"> </t>
    </r>
  </si>
  <si>
    <t>Rab. Batt.</t>
  </si>
  <si>
    <t>Preise 2023</t>
  </si>
  <si>
    <t>Stück</t>
  </si>
  <si>
    <t xml:space="preserve">Art.-Nr.  </t>
  </si>
  <si>
    <t>Type</t>
  </si>
  <si>
    <t>Prim.</t>
  </si>
  <si>
    <t xml:space="preserve">Sek. </t>
  </si>
  <si>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  <r>
      <rPr>
        <b/>
        <vertAlign val="subscript"/>
        <sz val="10"/>
        <rFont val="Arial"/>
        <family val="2"/>
      </rPr>
      <t xml:space="preserve">Aus </t>
    </r>
    <r>
      <rPr>
        <b/>
        <sz val="11"/>
        <rFont val="Arial"/>
        <family val="2"/>
      </rPr>
      <t xml:space="preserve"> | 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 xml:space="preserve">I </t>
    </r>
    <r>
      <rPr>
        <b/>
        <i/>
        <vertAlign val="subscript"/>
        <sz val="10"/>
        <color rgb="FF0070C0"/>
        <rFont val="Arial"/>
        <family val="2"/>
      </rPr>
      <t>Puffer</t>
    </r>
    <r>
      <rPr>
        <b/>
        <vertAlign val="subscript"/>
        <sz val="10"/>
        <color rgb="FF0070C0"/>
        <rFont val="Arial"/>
        <family val="2"/>
      </rPr>
      <t xml:space="preserve"> </t>
    </r>
    <r>
      <rPr>
        <b/>
        <vertAlign val="superscript"/>
        <sz val="10"/>
        <color rgb="FF0070C0"/>
        <rFont val="Arial"/>
        <family val="2"/>
      </rPr>
      <t>2)</t>
    </r>
  </si>
  <si>
    <t xml:space="preserve">Kapazität </t>
  </si>
  <si>
    <t>Abmessungen</t>
  </si>
  <si>
    <t>Gewicht</t>
  </si>
  <si>
    <t xml:space="preserve">Preis/Stück </t>
  </si>
  <si>
    <r>
      <t xml:space="preserve">Pos </t>
    </r>
    <r>
      <rPr>
        <b/>
        <sz val="10"/>
        <rFont val="Symbol"/>
        <family val="1"/>
        <charset val="2"/>
      </rPr>
      <t xml:space="preserve">S </t>
    </r>
    <r>
      <rPr>
        <sz val="10"/>
        <rFont val="Arial"/>
        <family val="2"/>
      </rPr>
      <t>€</t>
    </r>
  </si>
  <si>
    <t>V</t>
  </si>
  <si>
    <t>V DC</t>
  </si>
  <si>
    <t>A</t>
  </si>
  <si>
    <t>Ah</t>
  </si>
  <si>
    <t>H x B x T (mm)</t>
  </si>
  <si>
    <t>kg</t>
  </si>
  <si>
    <r>
      <t xml:space="preserve"> </t>
    </r>
    <r>
      <rPr>
        <b/>
        <sz val="10"/>
        <rFont val="Symbol"/>
        <family val="1"/>
        <charset val="2"/>
      </rPr>
      <t>S</t>
    </r>
  </si>
  <si>
    <t>Netto</t>
  </si>
  <si>
    <t>AC 115-230</t>
  </si>
  <si>
    <t>153x72x125</t>
  </si>
  <si>
    <t>NBPA0844G01016</t>
  </si>
  <si>
    <r>
      <t>AKKU</t>
    </r>
    <r>
      <rPr>
        <i/>
        <sz val="11"/>
        <rFont val="Calibri"/>
        <family val="2"/>
        <scheme val="minor"/>
      </rPr>
      <t xml:space="preserve">TEC </t>
    </r>
    <r>
      <rPr>
        <b/>
        <sz val="11"/>
        <rFont val="Calibri"/>
        <family val="2"/>
        <scheme val="minor"/>
      </rPr>
      <t xml:space="preserve">2403 VdS    </t>
    </r>
    <r>
      <rPr>
        <sz val="9"/>
        <rFont val="Calibri"/>
        <family val="2"/>
        <scheme val="minor"/>
      </rPr>
      <t>8h,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Abschaltung </t>
    </r>
  </si>
  <si>
    <t xml:space="preserve">AC 230  </t>
  </si>
  <si>
    <t>155x95x183</t>
  </si>
  <si>
    <t>NBPA0812G01019</t>
  </si>
  <si>
    <r>
      <t>AKKU</t>
    </r>
    <r>
      <rPr>
        <i/>
        <sz val="11"/>
        <rFont val="Calibri"/>
        <family val="2"/>
        <scheme val="minor"/>
      </rPr>
      <t>TEC</t>
    </r>
    <r>
      <rPr>
        <b/>
        <sz val="11"/>
        <rFont val="Calibri"/>
        <family val="2"/>
        <scheme val="minor"/>
      </rPr>
      <t xml:space="preserve"> 2412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VdS</t>
    </r>
    <r>
      <rPr>
        <sz val="11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 xml:space="preserve">8h, Abschaltung </t>
    </r>
  </si>
  <si>
    <t>NCPA1301G10002</t>
  </si>
  <si>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-</t>
    </r>
    <r>
      <rPr>
        <i/>
        <sz val="11"/>
        <rFont val="Calibri"/>
        <family val="2"/>
        <scheme val="minor"/>
      </rPr>
      <t>TEC</t>
    </r>
    <r>
      <rPr>
        <b/>
        <sz val="11"/>
        <rFont val="Calibri"/>
        <family val="2"/>
        <scheme val="minor"/>
      </rPr>
      <t xml:space="preserve"> 2425 P   </t>
    </r>
    <r>
      <rPr>
        <sz val="9"/>
        <rFont val="Calibri"/>
        <family val="2"/>
        <scheme val="minor"/>
      </rPr>
      <t>bis 21,6 V Notpufferung</t>
    </r>
  </si>
  <si>
    <t xml:space="preserve">DC 24  </t>
  </si>
  <si>
    <t>1,4 kJ</t>
  </si>
  <si>
    <t>123 x 65 x 145</t>
  </si>
  <si>
    <r>
      <t xml:space="preserve">NCPA1034G01003 </t>
    </r>
    <r>
      <rPr>
        <b/>
        <vertAlign val="superscript"/>
        <sz val="11"/>
        <color rgb="FF0070C0"/>
        <rFont val="Calibri"/>
        <family val="2"/>
        <scheme val="minor"/>
      </rPr>
      <t>1)</t>
    </r>
  </si>
  <si>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-</t>
    </r>
    <r>
      <rPr>
        <i/>
        <sz val="11"/>
        <rFont val="Calibri"/>
        <family val="2"/>
        <scheme val="minor"/>
      </rPr>
      <t>TEC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2440 P   </t>
    </r>
    <r>
      <rPr>
        <sz val="9"/>
        <rFont val="Calibri"/>
        <family val="2"/>
        <scheme val="minor"/>
      </rPr>
      <t xml:space="preserve">bis 21,6 V Notpufferung </t>
    </r>
  </si>
  <si>
    <t>4 kJ</t>
  </si>
  <si>
    <r>
      <t xml:space="preserve">188 x 84 x </t>
    </r>
    <r>
      <rPr>
        <b/>
        <sz val="11"/>
        <color rgb="FFFF0000"/>
        <rFont val="Calibri"/>
        <family val="2"/>
        <scheme val="minor"/>
      </rPr>
      <t>194</t>
    </r>
  </si>
  <si>
    <r>
      <rPr>
        <b/>
        <vertAlign val="superscript"/>
        <sz val="10"/>
        <color rgb="FF0070C0"/>
        <rFont val="Calibri"/>
        <family val="2"/>
        <scheme val="minor"/>
      </rPr>
      <t>1)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8"/>
        <color rgb="FF0070C0"/>
        <rFont val="Calibri"/>
        <family val="2"/>
        <scheme val="minor"/>
      </rPr>
      <t>nur mit IP 54 Gehäuse</t>
    </r>
  </si>
  <si>
    <r>
      <rPr>
        <b/>
        <i/>
        <sz val="12"/>
        <color rgb="FF0070C0"/>
        <rFont val="Calibri"/>
        <family val="2"/>
        <scheme val="minor"/>
      </rPr>
      <t>I</t>
    </r>
    <r>
      <rPr>
        <b/>
        <i/>
        <vertAlign val="subscript"/>
        <sz val="12"/>
        <color rgb="FF0070C0"/>
        <rFont val="Calibri"/>
        <family val="2"/>
        <scheme val="minor"/>
      </rPr>
      <t>Puffer</t>
    </r>
    <r>
      <rPr>
        <b/>
        <sz val="10"/>
        <color rgb="FF0070C0"/>
        <rFont val="Calibri"/>
        <family val="2"/>
        <scheme val="minor"/>
      </rPr>
      <t xml:space="preserve"> </t>
    </r>
    <r>
      <rPr>
        <b/>
        <vertAlign val="superscript"/>
        <sz val="10"/>
        <color rgb="FF0070C0"/>
        <rFont val="Calibri"/>
        <family val="2"/>
        <scheme val="minor"/>
      </rPr>
      <t>2)</t>
    </r>
  </si>
  <si>
    <r>
      <rPr>
        <vertAlign val="superscript"/>
        <sz val="10"/>
        <color rgb="FF0070C0"/>
        <rFont val="Calibri"/>
        <family val="2"/>
        <scheme val="minor"/>
      </rPr>
      <t>2)</t>
    </r>
    <r>
      <rPr>
        <i/>
        <sz val="9"/>
        <color rgb="FF0070C0"/>
        <rFont val="Calibri"/>
        <family val="2"/>
        <scheme val="minor"/>
      </rPr>
      <t xml:space="preserve"> Strom bei 8 h  Pufferzeit, inkl. 20 % Alterungsreserve der Batterie</t>
    </r>
  </si>
  <si>
    <t>452011.22</t>
  </si>
  <si>
    <t>Batterie  12 Ah - 12 V</t>
  </si>
  <si>
    <t>94x151x98</t>
  </si>
  <si>
    <t>452011.2</t>
  </si>
  <si>
    <t>Batterie  17 Ah - 12 V</t>
  </si>
  <si>
    <t>167x76x181</t>
  </si>
  <si>
    <t>452011.4</t>
  </si>
  <si>
    <t>Batterie  24 Ah - 12 V</t>
  </si>
  <si>
    <t>125x175x166</t>
  </si>
  <si>
    <t>452011.8</t>
  </si>
  <si>
    <t>Batterie  40 Ah - 12 V</t>
  </si>
  <si>
    <t>197x165x170</t>
  </si>
  <si>
    <t>452011.9</t>
  </si>
  <si>
    <t>Batterie  65 Ah - 12 V</t>
  </si>
  <si>
    <t>350x166x174</t>
  </si>
  <si>
    <t>NBBHL33G1M02</t>
  </si>
  <si>
    <r>
      <t>NBBH 2412</t>
    </r>
    <r>
      <rPr>
        <sz val="11"/>
        <rFont val="Calibri"/>
        <family val="2"/>
        <scheme val="minor"/>
      </rPr>
      <t xml:space="preserve">   Batteriemodul 24V 12 Ah</t>
    </r>
  </si>
  <si>
    <t>inkl. Sicherung</t>
  </si>
  <si>
    <t>115x241x159</t>
  </si>
  <si>
    <t>NBBH0336G01001</t>
  </si>
  <si>
    <r>
      <t>NBBH 2417</t>
    </r>
    <r>
      <rPr>
        <sz val="11"/>
        <rFont val="Calibri"/>
        <family val="2"/>
        <scheme val="minor"/>
      </rPr>
      <t xml:space="preserve">   Batteriemodul 24V 17 Ah</t>
    </r>
  </si>
  <si>
    <t>*Fusebridge</t>
  </si>
  <si>
    <t>170x155x182</t>
  </si>
  <si>
    <t>NBBH0336G01002</t>
  </si>
  <si>
    <r>
      <t>NBBH 2424</t>
    </r>
    <r>
      <rPr>
        <sz val="11"/>
        <rFont val="Calibri"/>
        <family val="2"/>
        <scheme val="minor"/>
      </rPr>
      <t xml:space="preserve">   Batteriemodul 24V 24 Ah</t>
    </r>
  </si>
  <si>
    <t>137x335x200</t>
  </si>
  <si>
    <t>NBBH0336G01003</t>
  </si>
  <si>
    <r>
      <t xml:space="preserve">NBBH 2440 </t>
    </r>
    <r>
      <rPr>
        <sz val="11"/>
        <rFont val="Calibri"/>
        <family val="2"/>
        <scheme val="minor"/>
      </rPr>
      <t xml:space="preserve">  Batteriemodul 24V 40 Ah</t>
    </r>
  </si>
  <si>
    <t>170x335x200</t>
  </si>
  <si>
    <t>NBBH0336G01004</t>
  </si>
  <si>
    <r>
      <t xml:space="preserve">NBBH 2465 </t>
    </r>
    <r>
      <rPr>
        <sz val="11"/>
        <rFont val="Calibri"/>
        <family val="2"/>
        <scheme val="minor"/>
      </rPr>
      <t xml:space="preserve">  Batteriemodul 24V 65 Ah</t>
    </r>
  </si>
  <si>
    <t>2x(170x397x200)</t>
  </si>
  <si>
    <t>MTIAQ33G3M01</t>
  </si>
  <si>
    <t xml:space="preserve">Temperatursensor </t>
  </si>
  <si>
    <r>
      <t xml:space="preserve">für </t>
    </r>
    <r>
      <rPr>
        <b/>
        <sz val="11"/>
        <rFont val="Calibri"/>
        <family val="2"/>
        <scheme val="minor"/>
      </rPr>
      <t>AKKU</t>
    </r>
    <r>
      <rPr>
        <i/>
        <sz val="11"/>
        <rFont val="Calibri"/>
        <family val="2"/>
        <scheme val="minor"/>
      </rPr>
      <t>TEC</t>
    </r>
    <r>
      <rPr>
        <sz val="11"/>
        <rFont val="Calibri"/>
        <family val="2"/>
        <scheme val="minor"/>
      </rPr>
      <t xml:space="preserve"> VdS</t>
    </r>
  </si>
  <si>
    <t>NBP40848G01003</t>
  </si>
  <si>
    <t>Fusebridge</t>
  </si>
  <si>
    <r>
      <t xml:space="preserve">mit Sicherungen 15A, 25A, 30A    </t>
    </r>
    <r>
      <rPr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(Kabelschuhe für M5 &amp; M6 ) bis 65 Ah</t>
    </r>
  </si>
  <si>
    <t xml:space="preserve">NBP20902G02004 </t>
  </si>
  <si>
    <t>FB 2405-5 P      Sicherungsplatine</t>
  </si>
  <si>
    <t xml:space="preserve">für FKS-Sicherungen mit max. 6,3 A, (5 x 1 A ) </t>
  </si>
  <si>
    <t>110x120x68</t>
  </si>
  <si>
    <t xml:space="preserve">NBP20901G02003 </t>
  </si>
  <si>
    <t>FB 2410-10 P    Sicherungsplatine</t>
  </si>
  <si>
    <t xml:space="preserve">für FKS-Sicherungen mit max. 15 A, ( 10 x 1 A) </t>
  </si>
  <si>
    <t>Option:  "ON" Taster</t>
  </si>
  <si>
    <t>PMDV1710G01001</t>
  </si>
  <si>
    <r>
      <rPr>
        <b/>
        <sz val="11"/>
        <color theme="1"/>
        <rFont val="Calibri"/>
        <family val="2"/>
        <scheme val="minor"/>
      </rPr>
      <t>Gateway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Ethernetanbindung für AKKUTEC</t>
    </r>
  </si>
  <si>
    <t>99x45x114</t>
  </si>
  <si>
    <r>
      <rPr>
        <sz val="11"/>
        <rFont val="Calibri"/>
        <family val="2"/>
        <scheme val="minor"/>
      </rPr>
      <t>Gehäuse</t>
    </r>
    <r>
      <rPr>
        <b/>
        <sz val="11"/>
        <rFont val="Calibri"/>
        <family val="2"/>
        <scheme val="minor"/>
      </rPr>
      <t xml:space="preserve">  IP 31         </t>
    </r>
    <r>
      <rPr>
        <sz val="9"/>
        <color theme="1" tint="0.499984740745262"/>
        <rFont val="Calibri"/>
        <family val="2"/>
        <scheme val="minor"/>
      </rPr>
      <t xml:space="preserve">  bis 40Ah</t>
    </r>
  </si>
  <si>
    <r>
      <rPr>
        <sz val="11"/>
        <rFont val="Calibri"/>
        <family val="2"/>
        <scheme val="minor"/>
      </rPr>
      <t>Gehäuse</t>
    </r>
    <r>
      <rPr>
        <b/>
        <sz val="11"/>
        <rFont val="Calibri"/>
        <family val="2"/>
        <scheme val="minor"/>
      </rPr>
      <t xml:space="preserve">  IP 54         </t>
    </r>
    <r>
      <rPr>
        <sz val="9"/>
        <color theme="1" tint="0.499984740745262"/>
        <rFont val="Calibri"/>
        <family val="2"/>
        <scheme val="minor"/>
      </rPr>
      <t xml:space="preserve">  bis 65Ah</t>
    </r>
  </si>
  <si>
    <t>1000x800x300</t>
  </si>
  <si>
    <t>Irrtümer vorbehalten!</t>
  </si>
  <si>
    <r>
      <rPr>
        <vertAlign val="superscript"/>
        <sz val="10"/>
        <color rgb="FF0070C0"/>
        <rFont val="Calibri"/>
        <family val="2"/>
        <scheme val="minor"/>
      </rPr>
      <t>2)</t>
    </r>
    <r>
      <rPr>
        <i/>
        <sz val="9"/>
        <color rgb="FF0070C0"/>
        <rFont val="Calibri"/>
        <family val="2"/>
        <scheme val="minor"/>
      </rPr>
      <t xml:space="preserve"> Strom bei 8 h  Pufferzeit,</t>
    </r>
  </si>
  <si>
    <t xml:space="preserve">Gewicht   ca.  </t>
  </si>
  <si>
    <t xml:space="preserve">    inkl. 20 % Alterungsreserve der Batterie</t>
  </si>
  <si>
    <r>
      <t xml:space="preserve">   </t>
    </r>
    <r>
      <rPr>
        <b/>
        <sz val="11"/>
        <color theme="9" tint="-0.249977111117893"/>
        <rFont val="Calibri"/>
        <family val="2"/>
        <scheme val="minor"/>
      </rPr>
      <t>8 h / 21,6 V   un Si Platine</t>
    </r>
  </si>
  <si>
    <r>
      <t xml:space="preserve">  </t>
    </r>
    <r>
      <rPr>
        <b/>
        <sz val="11"/>
        <color theme="1"/>
        <rFont val="Calibri"/>
        <family val="2"/>
        <scheme val="minor"/>
      </rPr>
      <t>Leistung / Kombination</t>
    </r>
  </si>
  <si>
    <t xml:space="preserve">1 - 6 </t>
  </si>
  <si>
    <t>Auswahl</t>
  </si>
  <si>
    <t xml:space="preserve">Beispiel : </t>
  </si>
  <si>
    <r>
      <t xml:space="preserve">   </t>
    </r>
    <r>
      <rPr>
        <b/>
        <sz val="11"/>
        <color theme="5"/>
        <rFont val="Calibri"/>
        <family val="2"/>
        <scheme val="minor"/>
      </rPr>
      <t>01 :   IP 31 -&gt; 608x464x213 mm,  bis 65 Ah</t>
    </r>
  </si>
  <si>
    <r>
      <rPr>
        <b/>
        <sz val="11"/>
        <color theme="0"/>
        <rFont val="Calibri"/>
        <family val="2"/>
        <scheme val="minor"/>
      </rPr>
      <t xml:space="preserve">   </t>
    </r>
    <r>
      <rPr>
        <b/>
        <sz val="11"/>
        <color theme="5"/>
        <rFont val="Calibri"/>
        <family val="2"/>
        <scheme val="minor"/>
      </rPr>
      <t>02:</t>
    </r>
    <r>
      <rPr>
        <b/>
        <sz val="11"/>
        <color theme="9" tint="-0.249977111117893"/>
        <rFont val="Calibri"/>
        <family val="2"/>
        <scheme val="minor"/>
      </rPr>
      <t xml:space="preserve">   </t>
    </r>
    <r>
      <rPr>
        <b/>
        <sz val="11"/>
        <color theme="5"/>
        <rFont val="Calibri"/>
        <family val="2"/>
        <scheme val="minor"/>
      </rPr>
      <t xml:space="preserve"> IP 54  -&gt; 1000x800x300 mm, bis 170 Ah</t>
    </r>
  </si>
  <si>
    <t>Hybrid-USV im Gehäuse,  Artikel-Nummern</t>
  </si>
  <si>
    <r>
      <t xml:space="preserve">USV im Gehäuse immer mit Temperatursensor und Fusebridge ( </t>
    </r>
    <r>
      <rPr>
        <sz val="8"/>
        <color theme="1"/>
        <rFont val="Calibri"/>
        <family val="2"/>
        <scheme val="minor"/>
      </rPr>
      <t>+ 12,- € + 15,- €</t>
    </r>
    <r>
      <rPr>
        <sz val="9"/>
        <color theme="1"/>
        <rFont val="Calibri"/>
        <family val="2"/>
        <scheme val="minor"/>
      </rPr>
      <t xml:space="preserve"> )</t>
    </r>
  </si>
  <si>
    <t>AKKUTEC /            C-TEC</t>
  </si>
  <si>
    <t>Abschal-tung</t>
  </si>
  <si>
    <t xml:space="preserve">Sicherungs-     platine   </t>
  </si>
  <si>
    <t>Schrank variante</t>
  </si>
  <si>
    <t>Artikelnummer</t>
  </si>
  <si>
    <t>On-Taster / Gateway</t>
  </si>
  <si>
    <t>1: -                   2: On-Taster 3: Gateway         4: On-Taster + Gateway</t>
  </si>
  <si>
    <t>IP54</t>
  </si>
  <si>
    <t>Nach 8h / Lastabwurf 21,6 V DC</t>
  </si>
  <si>
    <t>NKPG2107G0204*</t>
  </si>
  <si>
    <t>FB2410-10 P</t>
  </si>
  <si>
    <t>NKPG2108G0105*</t>
  </si>
  <si>
    <t>NKPG2108G0205*</t>
  </si>
  <si>
    <t>NKPG2109G0104*</t>
  </si>
  <si>
    <t>NKPG2110G0105*</t>
  </si>
  <si>
    <r>
      <rPr>
        <b/>
        <sz val="11"/>
        <color theme="1"/>
        <rFont val="Calibri"/>
        <family val="2"/>
        <scheme val="minor"/>
      </rPr>
      <t>AKKU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2403 VdS      </t>
    </r>
    <r>
      <rPr>
        <b/>
        <sz val="11"/>
        <color theme="1"/>
        <rFont val="Calibri"/>
        <family val="2"/>
        <scheme val="minor"/>
      </rPr>
      <t>C-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2425 P</t>
    </r>
  </si>
  <si>
    <t>Art. Nr.:</t>
  </si>
  <si>
    <t>für AkkuTEC 2403   und Akkus bis 24 Ah</t>
  </si>
  <si>
    <t>für AkkuTEC 2412 VdS und Akkus bis 4x 120 Ah</t>
  </si>
  <si>
    <t>für AkkuTEC 2412   und Akkus bis 80 Ah</t>
  </si>
  <si>
    <t>NKPG2107G0004*</t>
  </si>
  <si>
    <r>
      <rPr>
        <b/>
        <sz val="11"/>
        <color theme="1"/>
        <rFont val="Calibri"/>
        <family val="2"/>
        <scheme val="minor"/>
      </rPr>
      <t>AKKU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2412 VdS     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2425 P</t>
    </r>
  </si>
  <si>
    <t>NKPG2107G02041</t>
  </si>
  <si>
    <t>NKPG2107G02042</t>
  </si>
  <si>
    <t>NKPG2107G02043</t>
  </si>
  <si>
    <t>NKPG2107G02044</t>
  </si>
  <si>
    <t>NKPG2108G01051</t>
  </si>
  <si>
    <t>NKPG2108G01052</t>
  </si>
  <si>
    <t>NKPG2108G01053</t>
  </si>
  <si>
    <t>NKPG2108G01054</t>
  </si>
  <si>
    <t>NKPG2108G02051</t>
  </si>
  <si>
    <t>NKPG2108G02052</t>
  </si>
  <si>
    <t>NKPG2108G02053</t>
  </si>
  <si>
    <t>NKPG2108G02054</t>
  </si>
  <si>
    <t>NKPG2109G01041</t>
  </si>
  <si>
    <t>NKPG2109G01042</t>
  </si>
  <si>
    <t>NKPG2109G01043</t>
  </si>
  <si>
    <t>NKPG2109G01044</t>
  </si>
  <si>
    <t>NKPG2110G01051</t>
  </si>
  <si>
    <t>NKPG2110G01052</t>
  </si>
  <si>
    <t>NKPG2110G01053</t>
  </si>
  <si>
    <t>NKPG2110G01054</t>
  </si>
  <si>
    <t>Art. Nr.</t>
  </si>
  <si>
    <t xml:space="preserve">  -</t>
  </si>
  <si>
    <t xml:space="preserve"> +</t>
  </si>
  <si>
    <t xml:space="preserve">     PE</t>
  </si>
  <si>
    <t xml:space="preserve">      -</t>
  </si>
  <si>
    <t xml:space="preserve"> -</t>
  </si>
  <si>
    <t xml:space="preserve">N  </t>
  </si>
  <si>
    <t xml:space="preserve">      +</t>
  </si>
  <si>
    <t xml:space="preserve">L  </t>
  </si>
  <si>
    <r>
      <rPr>
        <sz val="12"/>
        <color theme="1"/>
        <rFont val="Calibri"/>
        <family val="2"/>
        <scheme val="minor"/>
      </rPr>
      <t>Schematischer Aufbau   DC-USV Hybrid  für Batterien und Ultracaps</t>
    </r>
    <r>
      <rPr>
        <sz val="11"/>
        <color theme="1"/>
        <rFont val="Calibri"/>
        <family val="2"/>
        <scheme val="minor"/>
      </rPr>
      <t xml:space="preserve">        U</t>
    </r>
    <r>
      <rPr>
        <vertAlign val="subscript"/>
        <sz val="11"/>
        <color theme="1"/>
        <rFont val="Calibri"/>
        <family val="2"/>
        <scheme val="minor"/>
      </rPr>
      <t xml:space="preserve">IN </t>
    </r>
    <r>
      <rPr>
        <sz val="11"/>
        <color theme="1"/>
        <rFont val="Calibri"/>
        <family val="2"/>
        <scheme val="minor"/>
      </rPr>
      <t>= 230 V AC    U</t>
    </r>
    <r>
      <rPr>
        <vertAlign val="subscript"/>
        <sz val="11"/>
        <color theme="1"/>
        <rFont val="Calibri"/>
        <family val="2"/>
        <scheme val="minor"/>
      </rPr>
      <t xml:space="preserve">OUT </t>
    </r>
    <r>
      <rPr>
        <sz val="11"/>
        <color theme="1"/>
        <rFont val="Calibri"/>
        <family val="2"/>
        <scheme val="minor"/>
      </rPr>
      <t xml:space="preserve">= 24 V DC </t>
    </r>
  </si>
  <si>
    <t xml:space="preserve">Beispiel  Hybrid-USV im Gehäuse  IP 31,   mit Batterien und Ultracaps-Energiespeicher  </t>
  </si>
  <si>
    <t>NKPG2107G01041</t>
  </si>
  <si>
    <t>NKPG2107G01042</t>
  </si>
  <si>
    <t>NKPG2107G01043</t>
  </si>
  <si>
    <t>NKPG2107G01044</t>
  </si>
  <si>
    <t>NKPG 2403C 8h</t>
  </si>
  <si>
    <t>NKPG 2412C 8h</t>
  </si>
  <si>
    <t>FB 2410-10 P</t>
  </si>
  <si>
    <r>
      <rPr>
        <b/>
        <sz val="11"/>
        <color theme="1"/>
        <rFont val="Calibri"/>
        <family val="2"/>
        <scheme val="minor"/>
      </rPr>
      <t>AKKU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2412 VdS     C-TEC 2440 P</t>
    </r>
  </si>
  <si>
    <r>
      <rPr>
        <b/>
        <sz val="11"/>
        <color theme="1"/>
        <rFont val="Calibri"/>
        <family val="2"/>
        <scheme val="minor"/>
      </rPr>
      <t>AKKU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2403 VdS     C-TEC 2440 P</t>
    </r>
  </si>
  <si>
    <r>
      <rPr>
        <b/>
        <sz val="11"/>
        <color theme="1"/>
        <rFont val="Calibri"/>
        <family val="2"/>
        <scheme val="minor"/>
      </rPr>
      <t>AKKU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2403 VdS 8h</t>
    </r>
  </si>
  <si>
    <r>
      <rPr>
        <b/>
        <sz val="11"/>
        <color theme="1"/>
        <rFont val="Calibri"/>
        <family val="2"/>
        <scheme val="minor"/>
      </rPr>
      <t>AKKU</t>
    </r>
    <r>
      <rPr>
        <i/>
        <sz val="11"/>
        <color theme="1"/>
        <rFont val="Calibri"/>
        <family val="2"/>
        <scheme val="minor"/>
      </rPr>
      <t>TEC</t>
    </r>
    <r>
      <rPr>
        <sz val="11"/>
        <color theme="1"/>
        <rFont val="Calibri"/>
        <family val="2"/>
        <scheme val="minor"/>
      </rPr>
      <t xml:space="preserve"> 2412 VdS 8h</t>
    </r>
  </si>
  <si>
    <t>188 x 84 x 194</t>
  </si>
  <si>
    <t>NBPG0844G01041</t>
  </si>
  <si>
    <t>NBPG0844G01042</t>
  </si>
  <si>
    <t>NBPG0844G01043</t>
  </si>
  <si>
    <t>NBPG0844G01044</t>
  </si>
  <si>
    <t>NBPG0812G01051</t>
  </si>
  <si>
    <t>NBPG0812G01052</t>
  </si>
  <si>
    <t>NBPG0812G01053</t>
  </si>
  <si>
    <t>NBPG0812G01054</t>
  </si>
  <si>
    <t>B:    AKKUTEC 2412 VdS 8h      IP31</t>
  </si>
  <si>
    <t>B:    AKKUTEC 2403 VdS 8h      IP31</t>
  </si>
  <si>
    <t>B:    AKKUTEC 2403 VdS 8h      IP54</t>
  </si>
  <si>
    <t>B:    AKKUTEC 2412 VdS 8h      IP54</t>
  </si>
  <si>
    <t>NBPG0844G0104*</t>
  </si>
  <si>
    <t>NBPG0812G0105*</t>
  </si>
  <si>
    <t>NBPG0901G01051</t>
  </si>
  <si>
    <t>NBPG0901G01052</t>
  </si>
  <si>
    <t>NBPG0901G01053</t>
  </si>
  <si>
    <t>NBPG0901G01054</t>
  </si>
  <si>
    <t>NBPG0903G0104</t>
  </si>
  <si>
    <t>NBPG0903G01041</t>
  </si>
  <si>
    <t>NBPG0903G01042</t>
  </si>
  <si>
    <t>NBPG0903G01043</t>
  </si>
  <si>
    <t>NBPG0903G01044</t>
  </si>
  <si>
    <t>NBPG0901G0205*</t>
  </si>
  <si>
    <t>424x508x189</t>
  </si>
  <si>
    <t xml:space="preserve">   00 :  IP 31 -&gt; klein 424x508x189 mm,  bis 40 Ah</t>
  </si>
  <si>
    <t>NBP40848G01001</t>
  </si>
  <si>
    <t>110x84x100</t>
  </si>
  <si>
    <t>110x58x100</t>
  </si>
  <si>
    <r>
      <rPr>
        <sz val="11"/>
        <rFont val="Calibri"/>
        <family val="2"/>
        <scheme val="minor"/>
      </rPr>
      <t>Gehäuse</t>
    </r>
    <r>
      <rPr>
        <b/>
        <sz val="11"/>
        <rFont val="Calibri"/>
        <family val="2"/>
        <scheme val="minor"/>
      </rPr>
      <t xml:space="preserve">  IP 31         </t>
    </r>
    <r>
      <rPr>
        <sz val="9"/>
        <color theme="1" tint="0.499984740745262"/>
        <rFont val="Calibri"/>
        <family val="2"/>
        <scheme val="minor"/>
      </rPr>
      <t xml:space="preserve">  bis 80Ah</t>
    </r>
  </si>
  <si>
    <t xml:space="preserve">Konfiguration Gehäuse- / Hybrid USV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</si>
</sst>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0.0%"/>
    <numFmt numFmtId="165" formatCode="#,##0.00\ &quot; kg &quot;"/>
    <numFmt numFmtId="166" formatCode="#,##0.00\ &quot;€&quot;"/>
    <numFmt numFmtId="167" formatCode="0.0\ &quot; A&quot;"/>
    <numFmt numFmtId="168" formatCode="#,##0\ &quot; kg &quot;"/>
    <numFmt numFmtId="169" formatCode="0&quot;*&quot;"/>
  </numFmts>
  <fonts count="6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i/>
      <vertAlign val="subscript"/>
      <sz val="10"/>
      <color rgb="FF0070C0"/>
      <name val="Arial"/>
      <family val="2"/>
    </font>
    <font>
      <b/>
      <vertAlign val="subscript"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b/>
      <sz val="8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vertAlign val="subscript"/>
      <sz val="12"/>
      <color rgb="FF0070C0"/>
      <name val="Calibri"/>
      <family val="2"/>
      <scheme val="minor"/>
    </font>
    <font>
      <vertAlign val="superscript"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9"/>
      <color indexed="10"/>
      <name val="Segoe UI"/>
      <family val="2"/>
    </font>
    <font>
      <b/>
      <sz val="9"/>
      <color indexed="10"/>
      <name val="Segoe UI"/>
      <family val="2"/>
    </font>
    <font>
      <b/>
      <sz val="9"/>
      <color indexed="10"/>
      <name val="Arial"/>
      <family val="2"/>
    </font>
    <font>
      <i/>
      <sz val="8"/>
      <color theme="2" tint="-0.499984740745262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double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E13E4"/>
      </right>
      <top/>
      <bottom style="thin">
        <color rgb="FF0E13E4"/>
      </bottom>
      <diagonal/>
    </border>
    <border>
      <left style="thin">
        <color rgb="FF0E13E4"/>
      </left>
      <right/>
      <top/>
      <bottom style="thin">
        <color rgb="FF0E13E4"/>
      </bottom>
      <diagonal/>
    </border>
    <border>
      <left/>
      <right/>
      <top/>
      <bottom style="thin">
        <color rgb="FF0E13E4"/>
      </bottom>
      <diagonal/>
    </border>
    <border>
      <left/>
      <right style="thin">
        <color rgb="FF0E13E4"/>
      </right>
      <top/>
      <bottom/>
      <diagonal/>
    </border>
    <border>
      <left style="thin">
        <color rgb="FF0E13E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thin">
        <color rgb="FF0E13E4"/>
      </right>
      <top style="thin">
        <color rgb="FF0E13E4"/>
      </top>
      <bottom/>
      <diagonal/>
    </border>
    <border>
      <left/>
      <right/>
      <top style="thin">
        <color rgb="FF0E13E4"/>
      </top>
      <bottom/>
      <diagonal/>
    </border>
    <border>
      <left style="thin">
        <color rgb="FF0E13E4"/>
      </left>
      <right/>
      <top style="thin">
        <color rgb="FF0E13E4"/>
      </top>
      <bottom/>
      <diagonal/>
    </border>
    <border>
      <left style="thin">
        <color rgb="FF0E13E4"/>
      </left>
      <right style="thin">
        <color rgb="FF0E13E4"/>
      </right>
      <top/>
      <bottom style="thin">
        <color rgb="FF0E13E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rgb="FF0E13E4"/>
      </left>
      <right style="thin">
        <color rgb="FF0E13E4"/>
      </right>
      <top/>
      <bottom/>
      <diagonal/>
    </border>
    <border>
      <left/>
      <right style="thin">
        <color rgb="FF0E13E4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E13E4"/>
      </left>
      <right style="thin">
        <color rgb="FF0E13E4"/>
      </right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thin">
        <color rgb="FF0E13E4"/>
      </right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rgb="FF0E13E4"/>
      </left>
      <right style="thin">
        <color rgb="FF0E13E4"/>
      </right>
      <top style="thin">
        <color rgb="FF0E13E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12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164" fontId="2" fillId="0" borderId="0" xfId="0" applyNumberFormat="1" applyFont="1" applyAlignment="1" applyProtection="1">
      <alignment horizontal="center" vertical="center"/>
      <protection locked="0"/>
    </xf>
    <xf numFmtId="0" fontId="0" fillId="0" borderId="4" xfId="0" applyBorder="1"/>
    <xf numFmtId="0" fontId="0" fillId="0" borderId="4" xfId="0" applyBorder="1" applyAlignment="1">
      <alignment horizontal="left" indent="1"/>
    </xf>
    <xf numFmtId="0" fontId="0" fillId="0" borderId="5" xfId="0" applyBorder="1"/>
    <xf numFmtId="0" fontId="56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8" borderId="0" xfId="0" applyFont="1" applyFill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2" borderId="5" xfId="0" quotePrefix="1" applyFont="1" applyFill="1" applyBorder="1"/>
    <xf numFmtId="0" fontId="4" fillId="2" borderId="5" xfId="0" quotePrefix="1" applyFont="1" applyFill="1" applyBorder="1"/>
    <xf numFmtId="0" fontId="3" fillId="0" borderId="5" xfId="0" quotePrefix="1" applyFont="1" applyBorder="1"/>
    <xf numFmtId="0" fontId="9" fillId="0" borderId="5" xfId="0" quotePrefix="1" applyFont="1" applyBorder="1"/>
    <xf numFmtId="0" fontId="1" fillId="0" borderId="5" xfId="0" applyFont="1" applyBorder="1"/>
    <xf numFmtId="0" fontId="1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5" fillId="0" borderId="5" xfId="0" applyFont="1" applyBorder="1"/>
    <xf numFmtId="0" fontId="9" fillId="0" borderId="5" xfId="0" applyFont="1" applyBorder="1"/>
    <xf numFmtId="0" fontId="20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56" fillId="10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top"/>
    </xf>
    <xf numFmtId="0" fontId="20" fillId="0" borderId="0" xfId="0" applyFont="1"/>
    <xf numFmtId="0" fontId="8" fillId="12" borderId="4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left" indent="1"/>
    </xf>
    <xf numFmtId="0" fontId="25" fillId="4" borderId="2" xfId="0" applyFont="1" applyFill="1" applyBorder="1" applyAlignment="1">
      <alignment horizontal="center" wrapText="1"/>
    </xf>
    <xf numFmtId="0" fontId="26" fillId="4" borderId="2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 wrapText="1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vertical="top"/>
    </xf>
    <xf numFmtId="0" fontId="26" fillId="4" borderId="3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indent="1"/>
    </xf>
    <xf numFmtId="0" fontId="17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0" fillId="0" borderId="4" xfId="0" quotePrefix="1" applyNumberFormat="1" applyBorder="1" applyAlignment="1">
      <alignment horizontal="right" vertical="center" indent="1"/>
    </xf>
    <xf numFmtId="166" fontId="0" fillId="0" borderId="4" xfId="0" applyNumberFormat="1" applyBorder="1" applyAlignment="1">
      <alignment horizontal="right" vertical="center" indent="1"/>
    </xf>
    <xf numFmtId="0" fontId="0" fillId="5" borderId="5" xfId="0" applyFill="1" applyBorder="1"/>
    <xf numFmtId="0" fontId="0" fillId="5" borderId="6" xfId="0" applyFill="1" applyBorder="1" applyAlignment="1">
      <alignment vertical="top"/>
    </xf>
    <xf numFmtId="0" fontId="0" fillId="5" borderId="6" xfId="0" applyFill="1" applyBorder="1"/>
    <xf numFmtId="0" fontId="17" fillId="5" borderId="6" xfId="0" applyFont="1" applyFill="1" applyBorder="1"/>
    <xf numFmtId="0" fontId="0" fillId="5" borderId="7" xfId="0" applyFill="1" applyBorder="1"/>
    <xf numFmtId="49" fontId="11" fillId="0" borderId="4" xfId="0" applyNumberFormat="1" applyFont="1" applyBorder="1" applyAlignment="1">
      <alignment horizontal="left" indent="1"/>
    </xf>
    <xf numFmtId="0" fontId="0" fillId="13" borderId="0" xfId="0" applyFill="1"/>
    <xf numFmtId="0" fontId="4" fillId="0" borderId="4" xfId="0" applyFont="1" applyBorder="1" applyAlignment="1">
      <alignment horizontal="left" indent="1"/>
    </xf>
    <xf numFmtId="0" fontId="40" fillId="0" borderId="4" xfId="0" applyFont="1" applyBorder="1" applyAlignment="1">
      <alignment horizontal="center"/>
    </xf>
    <xf numFmtId="0" fontId="0" fillId="5" borderId="0" xfId="0" applyFill="1"/>
    <xf numFmtId="0" fontId="4" fillId="6" borderId="4" xfId="0" applyFont="1" applyFill="1" applyBorder="1" applyAlignment="1">
      <alignment horizontal="left" indent="1"/>
    </xf>
    <xf numFmtId="0" fontId="4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6" fontId="0" fillId="6" borderId="4" xfId="0" applyNumberFormat="1" applyFill="1" applyBorder="1" applyAlignment="1">
      <alignment horizontal="right" vertical="center" indent="1"/>
    </xf>
    <xf numFmtId="0" fontId="0" fillId="0" borderId="5" xfId="0" applyBorder="1" applyAlignment="1">
      <alignment horizontal="center"/>
    </xf>
    <xf numFmtId="0" fontId="42" fillId="0" borderId="6" xfId="0" applyFont="1" applyBorder="1" applyAlignment="1">
      <alignment vertical="top"/>
    </xf>
    <xf numFmtId="0" fontId="14" fillId="0" borderId="7" xfId="0" applyFont="1" applyBorder="1" applyAlignment="1">
      <alignment horizontal="left" vertical="top" indent="1"/>
    </xf>
    <xf numFmtId="0" fontId="15" fillId="4" borderId="4" xfId="0" applyFont="1" applyFill="1" applyBorder="1" applyAlignment="1">
      <alignment horizontal="center" vertical="center"/>
    </xf>
    <xf numFmtId="0" fontId="16" fillId="0" borderId="5" xfId="0" applyFont="1" applyBorder="1"/>
    <xf numFmtId="0" fontId="0" fillId="0" borderId="6" xfId="0" applyBorder="1" applyAlignment="1">
      <alignment vertical="center"/>
    </xf>
    <xf numFmtId="165" fontId="0" fillId="0" borderId="6" xfId="0" quotePrefix="1" applyNumberFormat="1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166" fontId="0" fillId="0" borderId="7" xfId="0" applyNumberFormat="1" applyBorder="1" applyAlignment="1">
      <alignment horizontal="right" vertical="center" indent="1"/>
    </xf>
    <xf numFmtId="167" fontId="15" fillId="0" borderId="4" xfId="0" applyNumberFormat="1" applyFont="1" applyBorder="1" applyAlignment="1">
      <alignment horizontal="center"/>
    </xf>
    <xf numFmtId="165" fontId="0" fillId="0" borderId="4" xfId="0" quotePrefix="1" applyNumberForma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 indent="1"/>
    </xf>
    <xf numFmtId="165" fontId="0" fillId="0" borderId="7" xfId="0" quotePrefix="1" applyNumberFormat="1" applyBorder="1" applyAlignment="1">
      <alignment horizontal="right" vertical="center" indent="1"/>
    </xf>
    <xf numFmtId="0" fontId="8" fillId="0" borderId="4" xfId="0" applyFont="1" applyBorder="1" applyAlignment="1">
      <alignment horizontal="left" indent="1"/>
    </xf>
    <xf numFmtId="0" fontId="0" fillId="6" borderId="4" xfId="0" applyFill="1" applyBorder="1" applyAlignment="1">
      <alignment vertical="top"/>
    </xf>
    <xf numFmtId="0" fontId="11" fillId="6" borderId="4" xfId="0" applyFont="1" applyFill="1" applyBorder="1" applyAlignment="1">
      <alignment horizontal="left" indent="1"/>
    </xf>
    <xf numFmtId="166" fontId="0" fillId="0" borderId="0" xfId="0" applyNumberFormat="1"/>
    <xf numFmtId="0" fontId="14" fillId="0" borderId="0" xfId="0" applyFont="1" applyAlignment="1">
      <alignment vertical="top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 indent="1"/>
    </xf>
    <xf numFmtId="166" fontId="8" fillId="0" borderId="9" xfId="0" applyNumberFormat="1" applyFont="1" applyBorder="1" applyAlignment="1">
      <alignment horizontal="right" vertical="center" indent="1"/>
    </xf>
    <xf numFmtId="0" fontId="51" fillId="0" borderId="0" xfId="0" applyFont="1" applyAlignment="1">
      <alignment vertical="top"/>
    </xf>
    <xf numFmtId="0" fontId="52" fillId="0" borderId="0" xfId="0" applyFont="1"/>
    <xf numFmtId="8" fontId="0" fillId="0" borderId="0" xfId="0" applyNumberFormat="1"/>
    <xf numFmtId="0" fontId="0" fillId="14" borderId="4" xfId="0" applyFill="1" applyBorder="1" applyAlignment="1" applyProtection="1">
      <alignment horizontal="center"/>
      <protection locked="0"/>
    </xf>
    <xf numFmtId="0" fontId="0" fillId="14" borderId="5" xfId="0" applyFill="1" applyBorder="1" applyAlignment="1" applyProtection="1">
      <alignment horizontal="center"/>
      <protection locked="0"/>
    </xf>
    <xf numFmtId="0" fontId="16" fillId="0" borderId="0" xfId="0" applyFont="1"/>
    <xf numFmtId="49" fontId="4" fillId="0" borderId="4" xfId="0" applyNumberFormat="1" applyFont="1" applyBorder="1" applyAlignment="1">
      <alignment horizontal="center"/>
    </xf>
    <xf numFmtId="0" fontId="16" fillId="0" borderId="8" xfId="0" applyFont="1" applyBorder="1"/>
    <xf numFmtId="169" fontId="59" fillId="7" borderId="11" xfId="0" applyNumberFormat="1" applyFont="1" applyFill="1" applyBorder="1" applyAlignment="1">
      <alignment vertical="center"/>
    </xf>
    <xf numFmtId="169" fontId="59" fillId="14" borderId="21" xfId="0" applyNumberFormat="1" applyFont="1" applyFill="1" applyBorder="1" applyAlignment="1">
      <alignment vertical="center"/>
    </xf>
    <xf numFmtId="169" fontId="59" fillId="15" borderId="21" xfId="0" applyNumberFormat="1" applyFont="1" applyFill="1" applyBorder="1" applyAlignment="1">
      <alignment vertical="center"/>
    </xf>
    <xf numFmtId="169" fontId="59" fillId="16" borderId="16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8" xfId="0" quotePrefix="1" applyBorder="1"/>
    <xf numFmtId="0" fontId="0" fillId="0" borderId="0" xfId="0" quotePrefix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quotePrefix="1" applyBorder="1"/>
    <xf numFmtId="0" fontId="0" fillId="0" borderId="0" xfId="0" quotePrefix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7" fillId="0" borderId="53" xfId="0" applyFont="1" applyBorder="1"/>
    <xf numFmtId="0" fontId="0" fillId="0" borderId="54" xfId="0" applyBorder="1"/>
    <xf numFmtId="0" fontId="0" fillId="0" borderId="55" xfId="0" applyBorder="1"/>
    <xf numFmtId="0" fontId="0" fillId="0" borderId="54" xfId="0" quotePrefix="1" applyBorder="1"/>
    <xf numFmtId="0" fontId="0" fillId="0" borderId="53" xfId="0" applyBorder="1"/>
    <xf numFmtId="0" fontId="0" fillId="0" borderId="54" xfId="0" quotePrefix="1" applyBorder="1" applyAlignment="1">
      <alignment horizontal="right"/>
    </xf>
    <xf numFmtId="0" fontId="0" fillId="0" borderId="56" xfId="0" applyBorder="1"/>
    <xf numFmtId="0" fontId="0" fillId="0" borderId="52" xfId="0" quotePrefix="1" applyBorder="1" applyAlignment="1">
      <alignment horizontal="right"/>
    </xf>
    <xf numFmtId="0" fontId="0" fillId="0" borderId="57" xfId="0" quotePrefix="1" applyBorder="1"/>
    <xf numFmtId="0" fontId="17" fillId="0" borderId="53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0" fillId="0" borderId="43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quotePrefix="1" applyBorder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8" fillId="0" borderId="0" xfId="0" applyFont="1"/>
    <xf numFmtId="0" fontId="51" fillId="0" borderId="0" xfId="0" applyFont="1" applyAlignment="1">
      <alignment horizontal="center" vertical="top"/>
    </xf>
    <xf numFmtId="0" fontId="6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13" borderId="0" xfId="0" applyFont="1" applyFill="1"/>
    <xf numFmtId="0" fontId="20" fillId="11" borderId="64" xfId="0" applyFont="1" applyFill="1" applyBorder="1" applyAlignment="1">
      <alignment horizontal="center"/>
    </xf>
    <xf numFmtId="0" fontId="4" fillId="6" borderId="4" xfId="0" applyFont="1" applyFill="1" applyBorder="1" applyAlignment="1">
      <alignment vertical="top"/>
    </xf>
    <xf numFmtId="0" fontId="11" fillId="18" borderId="5" xfId="0" quotePrefix="1" applyFont="1" applyFill="1" applyBorder="1"/>
    <xf numFmtId="0" fontId="11" fillId="4" borderId="5" xfId="0" quotePrefix="1" applyFont="1" applyFill="1" applyBorder="1"/>
    <xf numFmtId="0" fontId="0" fillId="4" borderId="4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17" fillId="13" borderId="4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20" fillId="0" borderId="25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16" fontId="56" fillId="4" borderId="0" xfId="0" quotePrefix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17" borderId="27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</cellXfs>
  <cellStyles count="1">
    <cellStyle name="Standard" xfId="0" builtinId="0"/>
  </cellStyles>
  <dxfs count="5">
    <dxf>
      <fill>
        <patternFill patternType="solid">
          <fgColor indexed="64"/>
          <bgColor rgb="FFFF5353"/>
        </patternFill>
      </fill>
    </dxf>
    <dxf>
      <fill>
        <patternFill patternType="solid">
          <fgColor indexed="64"/>
          <bgColor rgb="FFFF5353"/>
        </patternFill>
      </fill>
    </dxf>
    <dxf>
      <fill>
        <patternFill patternType="solid">
          <fgColor indexed="64"/>
          <bgColor rgb="FFFF5353"/>
        </patternFill>
      </fill>
    </dxf>
    <dxf>
      <fill>
        <patternFill patternType="solid">
          <fgColor indexed="64"/>
          <bgColor rgb="FFFF5353"/>
        </patternFill>
      </fill>
    </dxf>
    <dxf>
      <fill>
        <patternFill patternType="solid">
          <fgColor indexed="64"/>
          <bgColor rgb="FFFF5353"/>
        </patternFill>
      </fill>
    </dxf>
  </dxfs>
  <tableStyles count="0" defaultTableStyle="TableStyleMedium2" defaultPivotStyle="PivotStyleLight16"/>
  <colors>
    <mruColors>
      <color rgb="FFFF5353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pn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jpe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534519</xdr:colOff>
      <xdr:row>0</xdr:row>
      <xdr:rowOff>82812</xdr:rowOff>
    </xdr:from>
    <xdr:to>
      <xdr:col>12</xdr:col>
      <xdr:colOff>257944</xdr:colOff>
      <xdr:row>3</xdr:row>
      <xdr:rowOff>46393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6CF966-6405-40C4-87CF-7D34CA63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794" y="82812"/>
          <a:ext cx="1152175" cy="601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20169</xdr:colOff>
      <xdr:row>0</xdr:row>
      <xdr:rowOff>16137</xdr:rowOff>
    </xdr:from>
    <xdr:to>
      <xdr:col>12</xdr:col>
      <xdr:colOff>448444</xdr:colOff>
      <xdr:row>2</xdr:row>
      <xdr:rowOff>179743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C13A41-77CF-4A0B-ACF0-4AF8F267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4294" y="16137"/>
          <a:ext cx="1152175" cy="601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2</xdr:row>
      <xdr:rowOff>99060</xdr:rowOff>
    </xdr:from>
    <xdr:to>
      <xdr:col>13</xdr:col>
      <xdr:colOff>91440</xdr:colOff>
      <xdr:row>2</xdr:row>
      <xdr:rowOff>99060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F58E7983-29C6-4BED-9634-90857F065FC3}"/>
            </a:ext>
          </a:extLst>
        </xdr:cNvPr>
        <xdr:cNvCxnSpPr/>
      </xdr:nvCxnSpPr>
      <xdr:spPr>
        <a:xfrm>
          <a:off x="5699760" y="464820"/>
          <a:ext cx="944880" cy="0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2</xdr:row>
      <xdr:rowOff>121920</xdr:rowOff>
    </xdr:from>
    <xdr:to>
      <xdr:col>15</xdr:col>
      <xdr:colOff>114300</xdr:colOff>
      <xdr:row>2</xdr:row>
      <xdr:rowOff>121920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9D04DC1D-421E-4F8B-BA42-863CDC50D34D}"/>
            </a:ext>
          </a:extLst>
        </xdr:cNvPr>
        <xdr:cNvCxnSpPr/>
      </xdr:nvCxnSpPr>
      <xdr:spPr>
        <a:xfrm>
          <a:off x="6812280" y="487680"/>
          <a:ext cx="220980" cy="0"/>
        </a:xfrm>
        <a:prstGeom prst="line">
          <a:avLst/>
        </a:prstGeom>
        <a:ln w="127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68580</xdr:colOff>
      <xdr:row>2</xdr:row>
      <xdr:rowOff>106680</xdr:rowOff>
    </xdr:from>
    <xdr:to>
      <xdr:col>20</xdr:col>
      <xdr:colOff>129540</xdr:colOff>
      <xdr:row>2</xdr:row>
      <xdr:rowOff>106680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31769A57-A789-4445-AE80-0E52CEFD0D47}"/>
            </a:ext>
          </a:extLst>
        </xdr:cNvPr>
        <xdr:cNvCxnSpPr/>
      </xdr:nvCxnSpPr>
      <xdr:spPr>
        <a:xfrm>
          <a:off x="7719060" y="472440"/>
          <a:ext cx="243840" cy="0"/>
        </a:xfrm>
        <a:prstGeom prst="line">
          <a:avLst/>
        </a:prstGeom>
        <a:ln w="127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60960</xdr:colOff>
      <xdr:row>2</xdr:row>
      <xdr:rowOff>106680</xdr:rowOff>
    </xdr:from>
    <xdr:to>
      <xdr:col>18</xdr:col>
      <xdr:colOff>129540</xdr:colOff>
      <xdr:row>2</xdr:row>
      <xdr:rowOff>106680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A9D421F5-20FE-49CB-BE43-C6A7BDD41828}"/>
            </a:ext>
          </a:extLst>
        </xdr:cNvPr>
        <xdr:cNvCxnSpPr/>
      </xdr:nvCxnSpPr>
      <xdr:spPr>
        <a:xfrm>
          <a:off x="7345680" y="472440"/>
          <a:ext cx="251460" cy="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2</xdr:row>
      <xdr:rowOff>110490</xdr:rowOff>
    </xdr:from>
    <xdr:to>
      <xdr:col>21</xdr:col>
      <xdr:colOff>179070</xdr:colOff>
      <xdr:row>2</xdr:row>
      <xdr:rowOff>110490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9E0C51FC-BD50-4FE1-92B0-82A98F46970F}"/>
            </a:ext>
          </a:extLst>
        </xdr:cNvPr>
        <xdr:cNvCxnSpPr/>
      </xdr:nvCxnSpPr>
      <xdr:spPr>
        <a:xfrm>
          <a:off x="8054340" y="476250"/>
          <a:ext cx="14097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</xdr:colOff>
      <xdr:row>3</xdr:row>
      <xdr:rowOff>68580</xdr:rowOff>
    </xdr:from>
    <xdr:to>
      <xdr:col>1</xdr:col>
      <xdr:colOff>350520</xdr:colOff>
      <xdr:row>8</xdr:row>
      <xdr:rowOff>160020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4D708DC2-2E10-891D-5969-4B06317DD1F4}"/>
            </a:ext>
          </a:extLst>
        </xdr:cNvPr>
        <xdr:cNvGrpSpPr/>
      </xdr:nvGrpSpPr>
      <xdr:grpSpPr>
        <a:xfrm>
          <a:off x="291465" y="640080"/>
          <a:ext cx="297180" cy="1263015"/>
          <a:chOff x="53340" y="617220"/>
          <a:chExt cx="297180" cy="662940"/>
        </a:xfrm>
      </xdr:grpSpPr>
      <xdr:sp macro="" textlink="">
        <xdr:nvSpPr>
          <xdr:cNvPr id="14" name="Pfeil: nach unten 13">
            <a:extLst>
              <a:ext uri="{FF2B5EF4-FFF2-40B4-BE49-F238E27FC236}">
                <a16:creationId xmlns:a16="http://schemas.microsoft.com/office/drawing/2014/main" id="{0109FB05-3F02-F5C2-6C64-2ECB9BE65CDC}"/>
              </a:ext>
            </a:extLst>
          </xdr:cNvPr>
          <xdr:cNvSpPr/>
        </xdr:nvSpPr>
        <xdr:spPr>
          <a:xfrm>
            <a:off x="53340" y="690880"/>
            <a:ext cx="297180" cy="589280"/>
          </a:xfrm>
          <a:prstGeom prst="downArrow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0F347A38-B1F5-5511-D5F5-EF8974CF6451}"/>
              </a:ext>
            </a:extLst>
          </xdr:cNvPr>
          <xdr:cNvSpPr txBox="1"/>
        </xdr:nvSpPr>
        <xdr:spPr>
          <a:xfrm rot="16200000">
            <a:off x="-115649" y="819449"/>
            <a:ext cx="622018" cy="217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DE" sz="800"/>
              <a:t>Auswahl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91440</xdr:colOff>
      <xdr:row>7</xdr:row>
      <xdr:rowOff>99060</xdr:rowOff>
    </xdr:from>
    <xdr:ext cx="5939331" cy="4206240"/>
    <xdr:pic>
      <xdr:nvPicPr>
        <xdr:cNvPr id="2" name="Grafik 1">
          <a:extLst>
            <a:ext uri="{FF2B5EF4-FFF2-40B4-BE49-F238E27FC236}">
              <a16:creationId xmlns:a16="http://schemas.microsoft.com/office/drawing/2014/main" id="{22DD3087-CE13-4DA3-AB0E-FD273172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432560"/>
          <a:ext cx="5939331" cy="420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541020</xdr:colOff>
      <xdr:row>0</xdr:row>
      <xdr:rowOff>76200</xdr:rowOff>
    </xdr:from>
    <xdr:ext cx="1141865" cy="557157"/>
    <xdr:pic>
      <xdr:nvPicPr>
        <xdr:cNvPr id="3" name="Grafik 2">
          <a:extLst>
            <a:ext uri="{FF2B5EF4-FFF2-40B4-BE49-F238E27FC236}">
              <a16:creationId xmlns:a16="http://schemas.microsoft.com/office/drawing/2014/main" id="{FD2DD063-1B1F-4C1A-8730-4BCC09ADB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76200"/>
          <a:ext cx="1141865" cy="5571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86500</xdr:colOff>
      <xdr:row>16</xdr:row>
      <xdr:rowOff>163830</xdr:rowOff>
    </xdr:from>
    <xdr:ext cx="118460" cy="95248"/>
    <xdr:pic>
      <xdr:nvPicPr>
        <xdr:cNvPr id="2" name="Grafik 1">
          <a:extLst>
            <a:ext uri="{FF2B5EF4-FFF2-40B4-BE49-F238E27FC236}">
              <a16:creationId xmlns:a16="http://schemas.microsoft.com/office/drawing/2014/main" id="{4A5CBDFA-C717-4639-9988-7BAAE8A5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516500" y="3211830"/>
          <a:ext cx="118460" cy="95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60960</xdr:colOff>
      <xdr:row>19</xdr:row>
      <xdr:rowOff>99060</xdr:rowOff>
    </xdr:from>
    <xdr:to>
      <xdr:col>8</xdr:col>
      <xdr:colOff>316230</xdr:colOff>
      <xdr:row>20</xdr:row>
      <xdr:rowOff>41910</xdr:rowOff>
    </xdr:to>
    <xdr:sp macro="" textlink="">
      <xdr:nvSpPr>
        <xdr:cNvPr id="3" name="Abgerundetes Rechteck 64">
          <a:extLst>
            <a:ext uri="{FF2B5EF4-FFF2-40B4-BE49-F238E27FC236}">
              <a16:creationId xmlns:a16="http://schemas.microsoft.com/office/drawing/2014/main" id="{2A26A8EC-A592-4136-A872-F7960F5B4080}"/>
            </a:ext>
          </a:extLst>
        </xdr:cNvPr>
        <xdr:cNvSpPr/>
      </xdr:nvSpPr>
      <xdr:spPr>
        <a:xfrm>
          <a:off x="6156960" y="3718560"/>
          <a:ext cx="255270" cy="133350"/>
        </a:xfrm>
        <a:prstGeom prst="roundRect">
          <a:avLst/>
        </a:prstGeom>
        <a:solidFill>
          <a:schemeClr val="bg2">
            <a:lumMod val="90000"/>
          </a:schemeClr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3810</xdr:colOff>
      <xdr:row>8</xdr:row>
      <xdr:rowOff>15240</xdr:rowOff>
    </xdr:from>
    <xdr:to>
      <xdr:col>7</xdr:col>
      <xdr:colOff>0</xdr:colOff>
      <xdr:row>15</xdr:row>
      <xdr:rowOff>186690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537814F-DD91-458D-BD69-A5AC02F7D59F}"/>
            </a:ext>
          </a:extLst>
        </xdr:cNvPr>
        <xdr:cNvCxnSpPr/>
      </xdr:nvCxnSpPr>
      <xdr:spPr>
        <a:xfrm flipV="1">
          <a:off x="3051810" y="1539240"/>
          <a:ext cx="2282190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332994</xdr:colOff>
      <xdr:row>8</xdr:row>
      <xdr:rowOff>144780</xdr:rowOff>
    </xdr:from>
    <xdr:to>
      <xdr:col>4</xdr:col>
      <xdr:colOff>43434</xdr:colOff>
      <xdr:row>9</xdr:row>
      <xdr:rowOff>38100</xdr:rowOff>
    </xdr:to>
    <xdr:sp macro="" textlink="">
      <xdr:nvSpPr>
        <xdr:cNvPr id="5" name="Flussdiagramm: Verbindungsstelle 4">
          <a:extLst>
            <a:ext uri="{FF2B5EF4-FFF2-40B4-BE49-F238E27FC236}">
              <a16:creationId xmlns:a16="http://schemas.microsoft.com/office/drawing/2014/main" id="{4AD3985A-689D-4121-B61F-AE656C7122CF}"/>
            </a:ext>
          </a:extLst>
        </xdr:cNvPr>
        <xdr:cNvSpPr/>
      </xdr:nvSpPr>
      <xdr:spPr>
        <a:xfrm>
          <a:off x="2618994" y="1668780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329184</xdr:colOff>
      <xdr:row>10</xdr:row>
      <xdr:rowOff>143256</xdr:rowOff>
    </xdr:from>
    <xdr:to>
      <xdr:col>7</xdr:col>
      <xdr:colOff>39624</xdr:colOff>
      <xdr:row>11</xdr:row>
      <xdr:rowOff>36576</xdr:rowOff>
    </xdr:to>
    <xdr:sp macro="" textlink="">
      <xdr:nvSpPr>
        <xdr:cNvPr id="6" name="Flussdiagramm: Verbindungsstelle 5">
          <a:extLst>
            <a:ext uri="{FF2B5EF4-FFF2-40B4-BE49-F238E27FC236}">
              <a16:creationId xmlns:a16="http://schemas.microsoft.com/office/drawing/2014/main" id="{6DE77A2A-23C3-4ADB-AAC8-458B02904F86}"/>
            </a:ext>
          </a:extLst>
        </xdr:cNvPr>
        <xdr:cNvSpPr/>
      </xdr:nvSpPr>
      <xdr:spPr>
        <a:xfrm>
          <a:off x="4901184" y="2048256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326136</xdr:colOff>
      <xdr:row>8</xdr:row>
      <xdr:rowOff>141732</xdr:rowOff>
    </xdr:from>
    <xdr:to>
      <xdr:col>7</xdr:col>
      <xdr:colOff>36576</xdr:colOff>
      <xdr:row>9</xdr:row>
      <xdr:rowOff>35052</xdr:rowOff>
    </xdr:to>
    <xdr:sp macro="" textlink="">
      <xdr:nvSpPr>
        <xdr:cNvPr id="7" name="Flussdiagramm: Verbindungsstelle 6">
          <a:extLst>
            <a:ext uri="{FF2B5EF4-FFF2-40B4-BE49-F238E27FC236}">
              <a16:creationId xmlns:a16="http://schemas.microsoft.com/office/drawing/2014/main" id="{D5B433C1-9A8D-4DC5-920A-5C24ACE7B694}"/>
            </a:ext>
          </a:extLst>
        </xdr:cNvPr>
        <xdr:cNvSpPr/>
      </xdr:nvSpPr>
      <xdr:spPr>
        <a:xfrm>
          <a:off x="4898136" y="1665732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186690</xdr:colOff>
      <xdr:row>10</xdr:row>
      <xdr:rowOff>156210</xdr:rowOff>
    </xdr:from>
    <xdr:to>
      <xdr:col>5</xdr:col>
      <xdr:colOff>171450</xdr:colOff>
      <xdr:row>12</xdr:row>
      <xdr:rowOff>57150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9C5A250C-8EB6-4A36-BA8C-BF9F2A8FB4D1}"/>
            </a:ext>
          </a:extLst>
        </xdr:cNvPr>
        <xdr:cNvSpPr txBox="1"/>
      </xdr:nvSpPr>
      <xdr:spPr>
        <a:xfrm>
          <a:off x="3234690" y="2061210"/>
          <a:ext cx="74676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AC</a:t>
          </a:r>
        </a:p>
      </xdr:txBody>
    </xdr:sp>
    <xdr:clientData/>
  </xdr:twoCellAnchor>
  <xdr:twoCellAnchor>
    <xdr:from>
      <xdr:col>5</xdr:col>
      <xdr:colOff>60960</xdr:colOff>
      <xdr:row>12</xdr:row>
      <xdr:rowOff>11430</xdr:rowOff>
    </xdr:from>
    <xdr:to>
      <xdr:col>6</xdr:col>
      <xdr:colOff>45720</xdr:colOff>
      <xdr:row>13</xdr:row>
      <xdr:rowOff>133350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10F8388-AE61-4BE7-8A5F-933B95423B3C}"/>
            </a:ext>
          </a:extLst>
        </xdr:cNvPr>
        <xdr:cNvSpPr txBox="1"/>
      </xdr:nvSpPr>
      <xdr:spPr>
        <a:xfrm>
          <a:off x="3870960" y="2297430"/>
          <a:ext cx="74676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DC</a:t>
          </a:r>
        </a:p>
      </xdr:txBody>
    </xdr:sp>
    <xdr:clientData/>
  </xdr:twoCellAnchor>
  <xdr:twoCellAnchor>
    <xdr:from>
      <xdr:col>1</xdr:col>
      <xdr:colOff>22860</xdr:colOff>
      <xdr:row>9</xdr:row>
      <xdr:rowOff>53340</xdr:rowOff>
    </xdr:from>
    <xdr:to>
      <xdr:col>3</xdr:col>
      <xdr:colOff>22860</xdr:colOff>
      <xdr:row>10</xdr:row>
      <xdr:rowOff>137160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FC995C85-43CD-4D58-9453-ADC211F7E8D9}"/>
            </a:ext>
          </a:extLst>
        </xdr:cNvPr>
        <xdr:cNvSpPr txBox="1"/>
      </xdr:nvSpPr>
      <xdr:spPr>
        <a:xfrm>
          <a:off x="784860" y="1767840"/>
          <a:ext cx="15240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230 V AC</a:t>
          </a:r>
        </a:p>
      </xdr:txBody>
    </xdr:sp>
    <xdr:clientData/>
  </xdr:twoCellAnchor>
  <xdr:twoCellAnchor>
    <xdr:from>
      <xdr:col>7</xdr:col>
      <xdr:colOff>220980</xdr:colOff>
      <xdr:row>9</xdr:row>
      <xdr:rowOff>53340</xdr:rowOff>
    </xdr:from>
    <xdr:to>
      <xdr:col>9</xdr:col>
      <xdr:colOff>129540</xdr:colOff>
      <xdr:row>10</xdr:row>
      <xdr:rowOff>137160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3AD695C-9364-4B82-BAC1-DE208A979195}"/>
            </a:ext>
          </a:extLst>
        </xdr:cNvPr>
        <xdr:cNvSpPr txBox="1"/>
      </xdr:nvSpPr>
      <xdr:spPr>
        <a:xfrm>
          <a:off x="5554980" y="1767840"/>
          <a:ext cx="1432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24 V DC</a:t>
          </a:r>
        </a:p>
      </xdr:txBody>
    </xdr:sp>
    <xdr:clientData/>
  </xdr:twoCellAnchor>
  <xdr:twoCellAnchor>
    <xdr:from>
      <xdr:col>25</xdr:col>
      <xdr:colOff>60960</xdr:colOff>
      <xdr:row>9</xdr:row>
      <xdr:rowOff>38100</xdr:rowOff>
    </xdr:from>
    <xdr:to>
      <xdr:col>26</xdr:col>
      <xdr:colOff>335280</xdr:colOff>
      <xdr:row>10</xdr:row>
      <xdr:rowOff>121920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DDF0C9FE-572D-4F74-80FB-BF5A076358AC}"/>
            </a:ext>
          </a:extLst>
        </xdr:cNvPr>
        <xdr:cNvSpPr txBox="1"/>
      </xdr:nvSpPr>
      <xdr:spPr>
        <a:xfrm>
          <a:off x="19110960" y="1752600"/>
          <a:ext cx="103632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24 V DC</a:t>
          </a:r>
        </a:p>
      </xdr:txBody>
    </xdr:sp>
    <xdr:clientData/>
  </xdr:twoCellAnchor>
  <xdr:twoCellAnchor>
    <xdr:from>
      <xdr:col>8</xdr:col>
      <xdr:colOff>110490</xdr:colOff>
      <xdr:row>20</xdr:row>
      <xdr:rowOff>30480</xdr:rowOff>
    </xdr:from>
    <xdr:to>
      <xdr:col>10</xdr:col>
      <xdr:colOff>278130</xdr:colOff>
      <xdr:row>22</xdr:row>
      <xdr:rowOff>167640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6157C859-2B1E-445F-8C55-4047835C2B5E}"/>
            </a:ext>
          </a:extLst>
        </xdr:cNvPr>
        <xdr:cNvGrpSpPr/>
      </xdr:nvGrpSpPr>
      <xdr:grpSpPr>
        <a:xfrm>
          <a:off x="2789396" y="3900011"/>
          <a:ext cx="882015" cy="518160"/>
          <a:chOff x="3722370" y="3947160"/>
          <a:chExt cx="899160" cy="502920"/>
        </a:xfrm>
      </xdr:grpSpPr>
      <xdr:sp macro="" textlink="">
        <xdr:nvSpPr>
          <xdr:cNvPr id="14" name="Rechteck 13">
            <a:extLst>
              <a:ext uri="{FF2B5EF4-FFF2-40B4-BE49-F238E27FC236}">
                <a16:creationId xmlns:a16="http://schemas.microsoft.com/office/drawing/2014/main" id="{0FB5F462-0971-D123-8D99-E136976308B6}"/>
              </a:ext>
            </a:extLst>
          </xdr:cNvPr>
          <xdr:cNvSpPr/>
        </xdr:nvSpPr>
        <xdr:spPr>
          <a:xfrm>
            <a:off x="3722370" y="3970020"/>
            <a:ext cx="899160" cy="48006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FACDC209-3430-5979-A87D-EF0E5367336D}"/>
              </a:ext>
            </a:extLst>
          </xdr:cNvPr>
          <xdr:cNvSpPr txBox="1"/>
        </xdr:nvSpPr>
        <xdr:spPr>
          <a:xfrm>
            <a:off x="3775785" y="3947160"/>
            <a:ext cx="756719" cy="4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ct val="100000"/>
              </a:lnSpc>
            </a:pPr>
            <a:r>
              <a:rPr lang="de-DE" sz="1100" b="1"/>
              <a:t>  </a:t>
            </a:r>
            <a:r>
              <a:rPr lang="de-DE" sz="1100" b="0"/>
              <a:t>-</a:t>
            </a:r>
            <a:r>
              <a:rPr lang="de-DE" sz="1100"/>
              <a:t>   </a:t>
            </a:r>
            <a:r>
              <a:rPr lang="de-DE" sz="1200"/>
              <a:t>    </a:t>
            </a:r>
            <a:r>
              <a:rPr lang="de-DE" sz="1100"/>
              <a:t>    +    Batterie</a:t>
            </a:r>
          </a:p>
        </xdr:txBody>
      </xdr:sp>
    </xdr:grpSp>
    <xdr:clientData/>
  </xdr:twoCellAnchor>
  <xdr:twoCellAnchor>
    <xdr:from>
      <xdr:col>6</xdr:col>
      <xdr:colOff>76200</xdr:colOff>
      <xdr:row>9</xdr:row>
      <xdr:rowOff>22860</xdr:rowOff>
    </xdr:from>
    <xdr:to>
      <xdr:col>7</xdr:col>
      <xdr:colOff>53340</xdr:colOff>
      <xdr:row>10</xdr:row>
      <xdr:rowOff>106680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4313A935-5077-4C9A-9439-E6E71CCAFA73}"/>
            </a:ext>
          </a:extLst>
        </xdr:cNvPr>
        <xdr:cNvSpPr txBox="1"/>
      </xdr:nvSpPr>
      <xdr:spPr>
        <a:xfrm>
          <a:off x="4648200" y="1737360"/>
          <a:ext cx="73914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U</a:t>
          </a:r>
          <a:r>
            <a:rPr lang="de-DE" sz="1100" baseline="-25000"/>
            <a:t>B</a:t>
          </a:r>
        </a:p>
      </xdr:txBody>
    </xdr:sp>
    <xdr:clientData/>
  </xdr:twoCellAnchor>
  <xdr:twoCellAnchor>
    <xdr:from>
      <xdr:col>6</xdr:col>
      <xdr:colOff>20574</xdr:colOff>
      <xdr:row>13</xdr:row>
      <xdr:rowOff>16002</xdr:rowOff>
    </xdr:from>
    <xdr:to>
      <xdr:col>7</xdr:col>
      <xdr:colOff>96774</xdr:colOff>
      <xdr:row>14</xdr:row>
      <xdr:rowOff>101346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2249E163-6472-4B66-8DA4-AA92DC0C3111}"/>
            </a:ext>
          </a:extLst>
        </xdr:cNvPr>
        <xdr:cNvSpPr txBox="1"/>
      </xdr:nvSpPr>
      <xdr:spPr>
        <a:xfrm>
          <a:off x="4592574" y="2492502"/>
          <a:ext cx="838200" cy="275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U</a:t>
          </a:r>
          <a:r>
            <a:rPr lang="de-DE" sz="1100" baseline="-25000"/>
            <a:t>BAT</a:t>
          </a:r>
        </a:p>
      </xdr:txBody>
    </xdr:sp>
    <xdr:clientData/>
  </xdr:twoCellAnchor>
  <xdr:twoCellAnchor>
    <xdr:from>
      <xdr:col>20</xdr:col>
      <xdr:colOff>312420</xdr:colOff>
      <xdr:row>9</xdr:row>
      <xdr:rowOff>38100</xdr:rowOff>
    </xdr:from>
    <xdr:to>
      <xdr:col>22</xdr:col>
      <xdr:colOff>144780</xdr:colOff>
      <xdr:row>10</xdr:row>
      <xdr:rowOff>144780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BCC830C9-1D31-4396-A6F9-437B3C979551}"/>
            </a:ext>
          </a:extLst>
        </xdr:cNvPr>
        <xdr:cNvSpPr txBox="1"/>
      </xdr:nvSpPr>
      <xdr:spPr>
        <a:xfrm>
          <a:off x="15552420" y="1752600"/>
          <a:ext cx="135636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U</a:t>
          </a:r>
          <a:r>
            <a:rPr lang="de-DE" sz="1100" baseline="-25000"/>
            <a:t>e</a:t>
          </a:r>
          <a:r>
            <a:rPr lang="de-DE" sz="1100"/>
            <a:t>/U</a:t>
          </a:r>
          <a:r>
            <a:rPr lang="de-DE" sz="1100" baseline="-25000"/>
            <a:t>a  </a:t>
          </a:r>
        </a:p>
      </xdr:txBody>
    </xdr:sp>
    <xdr:clientData/>
  </xdr:twoCellAnchor>
  <xdr:twoCellAnchor>
    <xdr:from>
      <xdr:col>22</xdr:col>
      <xdr:colOff>281940</xdr:colOff>
      <xdr:row>9</xdr:row>
      <xdr:rowOff>45720</xdr:rowOff>
    </xdr:from>
    <xdr:to>
      <xdr:col>24</xdr:col>
      <xdr:colOff>83820</xdr:colOff>
      <xdr:row>10</xdr:row>
      <xdr:rowOff>152400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907E0CAC-B2CD-456B-9C12-5E6A6DC9C702}"/>
            </a:ext>
          </a:extLst>
        </xdr:cNvPr>
        <xdr:cNvSpPr txBox="1"/>
      </xdr:nvSpPr>
      <xdr:spPr>
        <a:xfrm>
          <a:off x="17045940" y="1760220"/>
          <a:ext cx="132588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U</a:t>
          </a:r>
          <a:r>
            <a:rPr lang="de-DE" sz="1100" baseline="-25000"/>
            <a:t>e</a:t>
          </a:r>
          <a:r>
            <a:rPr lang="de-DE" sz="1100"/>
            <a:t>/U</a:t>
          </a:r>
          <a:r>
            <a:rPr lang="de-DE" sz="1100" baseline="-25000"/>
            <a:t>a  </a:t>
          </a:r>
        </a:p>
      </xdr:txBody>
    </xdr:sp>
    <xdr:clientData/>
  </xdr:twoCellAnchor>
  <xdr:twoCellAnchor>
    <xdr:from>
      <xdr:col>21</xdr:col>
      <xdr:colOff>228600</xdr:colOff>
      <xdr:row>11</xdr:row>
      <xdr:rowOff>175260</xdr:rowOff>
    </xdr:from>
    <xdr:to>
      <xdr:col>23</xdr:col>
      <xdr:colOff>121920</xdr:colOff>
      <xdr:row>14</xdr:row>
      <xdr:rowOff>171450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FA64630-F94B-4BE3-80EF-42B81D755DBC}"/>
            </a:ext>
          </a:extLst>
        </xdr:cNvPr>
        <xdr:cNvSpPr txBox="1"/>
      </xdr:nvSpPr>
      <xdr:spPr>
        <a:xfrm>
          <a:off x="16230600" y="2270760"/>
          <a:ext cx="1417320" cy="567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i="1"/>
            <a:t>1,4 kJ</a:t>
          </a:r>
        </a:p>
      </xdr:txBody>
    </xdr:sp>
    <xdr:clientData/>
  </xdr:twoCellAnchor>
  <xdr:oneCellAnchor>
    <xdr:from>
      <xdr:col>23</xdr:col>
      <xdr:colOff>106680</xdr:colOff>
      <xdr:row>0</xdr:row>
      <xdr:rowOff>0</xdr:rowOff>
    </xdr:from>
    <xdr:ext cx="958215" cy="963308"/>
    <xdr:pic>
      <xdr:nvPicPr>
        <xdr:cNvPr id="21" name="Grafik 20">
          <a:extLst>
            <a:ext uri="{FF2B5EF4-FFF2-40B4-BE49-F238E27FC236}">
              <a16:creationId xmlns:a16="http://schemas.microsoft.com/office/drawing/2014/main" id="{4EB89286-6CCD-43D2-89DC-4F4B641BF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2680" y="0"/>
          <a:ext cx="958215" cy="963308"/>
        </a:xfrm>
        <a:prstGeom prst="rect">
          <a:avLst/>
        </a:prstGeom>
      </xdr:spPr>
    </xdr:pic>
    <xdr:clientData/>
  </xdr:oneCellAnchor>
  <xdr:twoCellAnchor>
    <xdr:from>
      <xdr:col>24</xdr:col>
      <xdr:colOff>22860</xdr:colOff>
      <xdr:row>35</xdr:row>
      <xdr:rowOff>91440</xdr:rowOff>
    </xdr:from>
    <xdr:to>
      <xdr:col>27</xdr:col>
      <xdr:colOff>0</xdr:colOff>
      <xdr:row>37</xdr:row>
      <xdr:rowOff>30480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737B1476-26D3-414B-B406-6E7EB0C0E837}"/>
            </a:ext>
          </a:extLst>
        </xdr:cNvPr>
        <xdr:cNvSpPr txBox="1"/>
      </xdr:nvSpPr>
      <xdr:spPr>
        <a:xfrm>
          <a:off x="18310860" y="6758940"/>
          <a:ext cx="226314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Abmessungen in mm</a:t>
          </a:r>
          <a:br>
            <a:rPr lang="de-DE" sz="800"/>
          </a:br>
          <a:r>
            <a:rPr lang="de-DE" sz="800"/>
            <a:t>Höhe x Breite</a:t>
          </a:r>
          <a:r>
            <a:rPr lang="de-DE" sz="800" baseline="0"/>
            <a:t> </a:t>
          </a:r>
          <a:r>
            <a:rPr lang="de-DE" sz="800"/>
            <a:t>x Tiefe</a:t>
          </a:r>
        </a:p>
      </xdr:txBody>
    </xdr:sp>
    <xdr:clientData/>
  </xdr:twoCellAnchor>
  <xdr:twoCellAnchor>
    <xdr:from>
      <xdr:col>3</xdr:col>
      <xdr:colOff>326136</xdr:colOff>
      <xdr:row>10</xdr:row>
      <xdr:rowOff>143256</xdr:rowOff>
    </xdr:from>
    <xdr:to>
      <xdr:col>4</xdr:col>
      <xdr:colOff>36576</xdr:colOff>
      <xdr:row>11</xdr:row>
      <xdr:rowOff>36576</xdr:rowOff>
    </xdr:to>
    <xdr:sp macro="" textlink="">
      <xdr:nvSpPr>
        <xdr:cNvPr id="23" name="Flussdiagramm: Verbindungsstelle 44">
          <a:extLst>
            <a:ext uri="{FF2B5EF4-FFF2-40B4-BE49-F238E27FC236}">
              <a16:creationId xmlns:a16="http://schemas.microsoft.com/office/drawing/2014/main" id="{D9D42995-A070-44A5-8328-690612E1849F}"/>
            </a:ext>
          </a:extLst>
        </xdr:cNvPr>
        <xdr:cNvSpPr/>
      </xdr:nvSpPr>
      <xdr:spPr>
        <a:xfrm>
          <a:off x="2612136" y="2048256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313944</xdr:colOff>
      <xdr:row>8</xdr:row>
      <xdr:rowOff>140208</xdr:rowOff>
    </xdr:from>
    <xdr:to>
      <xdr:col>2</xdr:col>
      <xdr:colOff>39624</xdr:colOff>
      <xdr:row>9</xdr:row>
      <xdr:rowOff>54864</xdr:rowOff>
    </xdr:to>
    <xdr:grpSp>
      <xdr:nvGrpSpPr>
        <xdr:cNvPr id="24" name="Gruppieren 23">
          <a:extLst>
            <a:ext uri="{FF2B5EF4-FFF2-40B4-BE49-F238E27FC236}">
              <a16:creationId xmlns:a16="http://schemas.microsoft.com/office/drawing/2014/main" id="{950D5FA0-91D0-4FB6-A6A8-2B976929DA4E}"/>
            </a:ext>
          </a:extLst>
        </xdr:cNvPr>
        <xdr:cNvGrpSpPr/>
      </xdr:nvGrpSpPr>
      <xdr:grpSpPr>
        <a:xfrm>
          <a:off x="492538" y="1711833"/>
          <a:ext cx="82867" cy="105156"/>
          <a:chOff x="566928" y="1819656"/>
          <a:chExt cx="91440" cy="97536"/>
        </a:xfrm>
      </xdr:grpSpPr>
      <xdr:sp macro="" textlink="">
        <xdr:nvSpPr>
          <xdr:cNvPr id="25" name="Flussdiagramm: Verbindungsstelle 43">
            <a:extLst>
              <a:ext uri="{FF2B5EF4-FFF2-40B4-BE49-F238E27FC236}">
                <a16:creationId xmlns:a16="http://schemas.microsoft.com/office/drawing/2014/main" id="{85120478-05B2-BC74-199A-67085D73111B}"/>
              </a:ext>
            </a:extLst>
          </xdr:cNvPr>
          <xdr:cNvSpPr/>
        </xdr:nvSpPr>
        <xdr:spPr>
          <a:xfrm>
            <a:off x="582168" y="1822704"/>
            <a:ext cx="76200" cy="76200"/>
          </a:xfrm>
          <a:prstGeom prst="flowChartConnector">
            <a:avLst/>
          </a:prstGeom>
          <a:solidFill>
            <a:schemeClr val="bg1"/>
          </a:solidFill>
          <a:ln w="63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6" name="Rechteck 25">
            <a:extLst>
              <a:ext uri="{FF2B5EF4-FFF2-40B4-BE49-F238E27FC236}">
                <a16:creationId xmlns:a16="http://schemas.microsoft.com/office/drawing/2014/main" id="{012BA8D9-9EA7-3E01-AC6B-B094923C3A5F}"/>
              </a:ext>
            </a:extLst>
          </xdr:cNvPr>
          <xdr:cNvSpPr/>
        </xdr:nvSpPr>
        <xdr:spPr>
          <a:xfrm>
            <a:off x="566928" y="1819656"/>
            <a:ext cx="45719" cy="9753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20</xdr:col>
      <xdr:colOff>422910</xdr:colOff>
      <xdr:row>8</xdr:row>
      <xdr:rowOff>148590</xdr:rowOff>
    </xdr:from>
    <xdr:to>
      <xdr:col>21</xdr:col>
      <xdr:colOff>39624</xdr:colOff>
      <xdr:row>9</xdr:row>
      <xdr:rowOff>36576</xdr:rowOff>
    </xdr:to>
    <xdr:sp macro="" textlink="">
      <xdr:nvSpPr>
        <xdr:cNvPr id="27" name="Flussdiagramm: Verbindungsstelle 47">
          <a:extLst>
            <a:ext uri="{FF2B5EF4-FFF2-40B4-BE49-F238E27FC236}">
              <a16:creationId xmlns:a16="http://schemas.microsoft.com/office/drawing/2014/main" id="{EBDCCD2B-3F01-49FE-99E8-59BC0AF6C959}"/>
            </a:ext>
          </a:extLst>
        </xdr:cNvPr>
        <xdr:cNvSpPr/>
      </xdr:nvSpPr>
      <xdr:spPr>
        <a:xfrm>
          <a:off x="15662910" y="1672590"/>
          <a:ext cx="378714" cy="78486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20</xdr:col>
      <xdr:colOff>415290</xdr:colOff>
      <xdr:row>10</xdr:row>
      <xdr:rowOff>144780</xdr:rowOff>
    </xdr:from>
    <xdr:to>
      <xdr:col>21</xdr:col>
      <xdr:colOff>38100</xdr:colOff>
      <xdr:row>11</xdr:row>
      <xdr:rowOff>45720</xdr:rowOff>
    </xdr:to>
    <xdr:sp macro="" textlink="">
      <xdr:nvSpPr>
        <xdr:cNvPr id="28" name="Flussdiagramm: Verbindungsstelle 48">
          <a:extLst>
            <a:ext uri="{FF2B5EF4-FFF2-40B4-BE49-F238E27FC236}">
              <a16:creationId xmlns:a16="http://schemas.microsoft.com/office/drawing/2014/main" id="{641910EC-B95C-4C81-800A-7DA9E87C354F}"/>
            </a:ext>
          </a:extLst>
        </xdr:cNvPr>
        <xdr:cNvSpPr/>
      </xdr:nvSpPr>
      <xdr:spPr>
        <a:xfrm>
          <a:off x="15655290" y="2049780"/>
          <a:ext cx="384810" cy="9144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295656</xdr:colOff>
      <xdr:row>10</xdr:row>
      <xdr:rowOff>140208</xdr:rowOff>
    </xdr:from>
    <xdr:to>
      <xdr:col>2</xdr:col>
      <xdr:colOff>21336</xdr:colOff>
      <xdr:row>11</xdr:row>
      <xdr:rowOff>54864</xdr:rowOff>
    </xdr:to>
    <xdr:grpSp>
      <xdr:nvGrpSpPr>
        <xdr:cNvPr id="29" name="Gruppieren 28">
          <a:extLst>
            <a:ext uri="{FF2B5EF4-FFF2-40B4-BE49-F238E27FC236}">
              <a16:creationId xmlns:a16="http://schemas.microsoft.com/office/drawing/2014/main" id="{2C6432C5-DCB1-413A-8992-FAE66980BFF2}"/>
            </a:ext>
          </a:extLst>
        </xdr:cNvPr>
        <xdr:cNvGrpSpPr/>
      </xdr:nvGrpSpPr>
      <xdr:grpSpPr>
        <a:xfrm>
          <a:off x="474250" y="2092833"/>
          <a:ext cx="82867" cy="105156"/>
          <a:chOff x="566928" y="1819656"/>
          <a:chExt cx="91440" cy="97536"/>
        </a:xfrm>
      </xdr:grpSpPr>
      <xdr:sp macro="" textlink="">
        <xdr:nvSpPr>
          <xdr:cNvPr id="30" name="Flussdiagramm: Verbindungsstelle 50">
            <a:extLst>
              <a:ext uri="{FF2B5EF4-FFF2-40B4-BE49-F238E27FC236}">
                <a16:creationId xmlns:a16="http://schemas.microsoft.com/office/drawing/2014/main" id="{0222AA20-E99D-D812-04C7-59BC3E9473D6}"/>
              </a:ext>
            </a:extLst>
          </xdr:cNvPr>
          <xdr:cNvSpPr/>
        </xdr:nvSpPr>
        <xdr:spPr>
          <a:xfrm>
            <a:off x="582168" y="1822704"/>
            <a:ext cx="76200" cy="76200"/>
          </a:xfrm>
          <a:prstGeom prst="flowChartConnector">
            <a:avLst/>
          </a:prstGeom>
          <a:solidFill>
            <a:schemeClr val="bg1"/>
          </a:solidFill>
          <a:ln w="63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1" name="Rechteck 30">
            <a:extLst>
              <a:ext uri="{FF2B5EF4-FFF2-40B4-BE49-F238E27FC236}">
                <a16:creationId xmlns:a16="http://schemas.microsoft.com/office/drawing/2014/main" id="{A243202F-8295-7A76-A1F1-9DB5FC3F8555}"/>
              </a:ext>
            </a:extLst>
          </xdr:cNvPr>
          <xdr:cNvSpPr/>
        </xdr:nvSpPr>
        <xdr:spPr>
          <a:xfrm>
            <a:off x="566928" y="1819656"/>
            <a:ext cx="45719" cy="9753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25</xdr:col>
      <xdr:colOff>330708</xdr:colOff>
      <xdr:row>8</xdr:row>
      <xdr:rowOff>143256</xdr:rowOff>
    </xdr:from>
    <xdr:to>
      <xdr:col>26</xdr:col>
      <xdr:colOff>57911</xdr:colOff>
      <xdr:row>9</xdr:row>
      <xdr:rowOff>57912</xdr:rowOff>
    </xdr:to>
    <xdr:grpSp>
      <xdr:nvGrpSpPr>
        <xdr:cNvPr id="32" name="Gruppieren 31">
          <a:extLst>
            <a:ext uri="{FF2B5EF4-FFF2-40B4-BE49-F238E27FC236}">
              <a16:creationId xmlns:a16="http://schemas.microsoft.com/office/drawing/2014/main" id="{ADDE7E57-434F-4169-8A1E-B7759314893C}"/>
            </a:ext>
          </a:extLst>
        </xdr:cNvPr>
        <xdr:cNvGrpSpPr/>
      </xdr:nvGrpSpPr>
      <xdr:grpSpPr>
        <a:xfrm>
          <a:off x="9236583" y="1714881"/>
          <a:ext cx="84391" cy="105156"/>
          <a:chOff x="7533132" y="1822704"/>
          <a:chExt cx="92963" cy="97536"/>
        </a:xfrm>
      </xdr:grpSpPr>
      <xdr:sp macro="" textlink="">
        <xdr:nvSpPr>
          <xdr:cNvPr id="33" name="Flussdiagramm: Verbindungsstelle 10">
            <a:extLst>
              <a:ext uri="{FF2B5EF4-FFF2-40B4-BE49-F238E27FC236}">
                <a16:creationId xmlns:a16="http://schemas.microsoft.com/office/drawing/2014/main" id="{8300E235-DEF1-C7E1-5E73-521A221B1F6D}"/>
              </a:ext>
            </a:extLst>
          </xdr:cNvPr>
          <xdr:cNvSpPr/>
        </xdr:nvSpPr>
        <xdr:spPr>
          <a:xfrm>
            <a:off x="7533132" y="1824228"/>
            <a:ext cx="76200" cy="76200"/>
          </a:xfrm>
          <a:prstGeom prst="flowChartConnector">
            <a:avLst/>
          </a:prstGeom>
          <a:solidFill>
            <a:schemeClr val="bg1"/>
          </a:solidFill>
          <a:ln w="63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4" name="Rechteck 33">
            <a:extLst>
              <a:ext uri="{FF2B5EF4-FFF2-40B4-BE49-F238E27FC236}">
                <a16:creationId xmlns:a16="http://schemas.microsoft.com/office/drawing/2014/main" id="{D8C9D9FF-5C6E-364C-84CF-9C3AE98E7668}"/>
              </a:ext>
            </a:extLst>
          </xdr:cNvPr>
          <xdr:cNvSpPr/>
        </xdr:nvSpPr>
        <xdr:spPr>
          <a:xfrm>
            <a:off x="7580376" y="1822704"/>
            <a:ext cx="45719" cy="9753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25</xdr:col>
      <xdr:colOff>327660</xdr:colOff>
      <xdr:row>10</xdr:row>
      <xdr:rowOff>134112</xdr:rowOff>
    </xdr:from>
    <xdr:to>
      <xdr:col>26</xdr:col>
      <xdr:colOff>57911</xdr:colOff>
      <xdr:row>11</xdr:row>
      <xdr:rowOff>48768</xdr:rowOff>
    </xdr:to>
    <xdr:grpSp>
      <xdr:nvGrpSpPr>
        <xdr:cNvPr id="35" name="Gruppieren 34">
          <a:extLst>
            <a:ext uri="{FF2B5EF4-FFF2-40B4-BE49-F238E27FC236}">
              <a16:creationId xmlns:a16="http://schemas.microsoft.com/office/drawing/2014/main" id="{A4C40186-4C2A-451D-BF41-D02AAB296AE7}"/>
            </a:ext>
          </a:extLst>
        </xdr:cNvPr>
        <xdr:cNvGrpSpPr/>
      </xdr:nvGrpSpPr>
      <xdr:grpSpPr>
        <a:xfrm>
          <a:off x="9233535" y="2086737"/>
          <a:ext cx="87439" cy="105156"/>
          <a:chOff x="7530084" y="2179320"/>
          <a:chExt cx="96011" cy="97536"/>
        </a:xfrm>
      </xdr:grpSpPr>
      <xdr:sp macro="" textlink="">
        <xdr:nvSpPr>
          <xdr:cNvPr id="36" name="Flussdiagramm: Verbindungsstelle 11">
            <a:extLst>
              <a:ext uri="{FF2B5EF4-FFF2-40B4-BE49-F238E27FC236}">
                <a16:creationId xmlns:a16="http://schemas.microsoft.com/office/drawing/2014/main" id="{B620C0B4-6185-4AD5-EC63-17F6A0844957}"/>
              </a:ext>
            </a:extLst>
          </xdr:cNvPr>
          <xdr:cNvSpPr/>
        </xdr:nvSpPr>
        <xdr:spPr>
          <a:xfrm>
            <a:off x="7530084" y="2189988"/>
            <a:ext cx="76200" cy="76200"/>
          </a:xfrm>
          <a:prstGeom prst="flowChartConnector">
            <a:avLst/>
          </a:prstGeom>
          <a:solidFill>
            <a:schemeClr val="bg1"/>
          </a:solidFill>
          <a:ln w="63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7" name="Rechteck 36">
            <a:extLst>
              <a:ext uri="{FF2B5EF4-FFF2-40B4-BE49-F238E27FC236}">
                <a16:creationId xmlns:a16="http://schemas.microsoft.com/office/drawing/2014/main" id="{EBABE42A-16B6-8F89-5488-4CEA008B8748}"/>
              </a:ext>
            </a:extLst>
          </xdr:cNvPr>
          <xdr:cNvSpPr/>
        </xdr:nvSpPr>
        <xdr:spPr>
          <a:xfrm>
            <a:off x="7580376" y="2179320"/>
            <a:ext cx="45719" cy="9753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23</xdr:col>
      <xdr:colOff>326136</xdr:colOff>
      <xdr:row>8</xdr:row>
      <xdr:rowOff>146304</xdr:rowOff>
    </xdr:from>
    <xdr:to>
      <xdr:col>24</xdr:col>
      <xdr:colOff>36576</xdr:colOff>
      <xdr:row>9</xdr:row>
      <xdr:rowOff>39624</xdr:rowOff>
    </xdr:to>
    <xdr:sp macro="" textlink="">
      <xdr:nvSpPr>
        <xdr:cNvPr id="38" name="Flussdiagramm: Verbindungsstelle 69">
          <a:extLst>
            <a:ext uri="{FF2B5EF4-FFF2-40B4-BE49-F238E27FC236}">
              <a16:creationId xmlns:a16="http://schemas.microsoft.com/office/drawing/2014/main" id="{1E6A3A87-519A-42DA-9A5D-864F70B1A03E}"/>
            </a:ext>
          </a:extLst>
        </xdr:cNvPr>
        <xdr:cNvSpPr/>
      </xdr:nvSpPr>
      <xdr:spPr>
        <a:xfrm>
          <a:off x="17852136" y="1670304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326136</xdr:colOff>
      <xdr:row>10</xdr:row>
      <xdr:rowOff>143256</xdr:rowOff>
    </xdr:from>
    <xdr:to>
      <xdr:col>24</xdr:col>
      <xdr:colOff>36576</xdr:colOff>
      <xdr:row>11</xdr:row>
      <xdr:rowOff>36576</xdr:rowOff>
    </xdr:to>
    <xdr:sp macro="" textlink="">
      <xdr:nvSpPr>
        <xdr:cNvPr id="39" name="Flussdiagramm: Verbindungsstelle 71">
          <a:extLst>
            <a:ext uri="{FF2B5EF4-FFF2-40B4-BE49-F238E27FC236}">
              <a16:creationId xmlns:a16="http://schemas.microsoft.com/office/drawing/2014/main" id="{6EF48A16-22D3-438B-9F2B-68C395866BF2}"/>
            </a:ext>
          </a:extLst>
        </xdr:cNvPr>
        <xdr:cNvSpPr/>
      </xdr:nvSpPr>
      <xdr:spPr>
        <a:xfrm>
          <a:off x="17852136" y="2048256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336804</xdr:colOff>
      <xdr:row>14</xdr:row>
      <xdr:rowOff>144780</xdr:rowOff>
    </xdr:from>
    <xdr:to>
      <xdr:col>7</xdr:col>
      <xdr:colOff>47244</xdr:colOff>
      <xdr:row>15</xdr:row>
      <xdr:rowOff>36576</xdr:rowOff>
    </xdr:to>
    <xdr:sp macro="" textlink="">
      <xdr:nvSpPr>
        <xdr:cNvPr id="40" name="Flussdiagramm: Verbindungsstelle 72">
          <a:extLst>
            <a:ext uri="{FF2B5EF4-FFF2-40B4-BE49-F238E27FC236}">
              <a16:creationId xmlns:a16="http://schemas.microsoft.com/office/drawing/2014/main" id="{48459755-A09B-4FBA-835B-A21D7ED3B862}"/>
            </a:ext>
          </a:extLst>
        </xdr:cNvPr>
        <xdr:cNvSpPr/>
      </xdr:nvSpPr>
      <xdr:spPr>
        <a:xfrm>
          <a:off x="4908804" y="2811780"/>
          <a:ext cx="472440" cy="82296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332994</xdr:colOff>
      <xdr:row>12</xdr:row>
      <xdr:rowOff>145542</xdr:rowOff>
    </xdr:from>
    <xdr:to>
      <xdr:col>7</xdr:col>
      <xdr:colOff>43434</xdr:colOff>
      <xdr:row>13</xdr:row>
      <xdr:rowOff>37338</xdr:rowOff>
    </xdr:to>
    <xdr:sp macro="" textlink="">
      <xdr:nvSpPr>
        <xdr:cNvPr id="41" name="Flussdiagramm: Verbindungsstelle 74">
          <a:extLst>
            <a:ext uri="{FF2B5EF4-FFF2-40B4-BE49-F238E27FC236}">
              <a16:creationId xmlns:a16="http://schemas.microsoft.com/office/drawing/2014/main" id="{CC0D2ED6-7B89-4817-AF63-D7EA66CB34AE}"/>
            </a:ext>
          </a:extLst>
        </xdr:cNvPr>
        <xdr:cNvSpPr/>
      </xdr:nvSpPr>
      <xdr:spPr>
        <a:xfrm>
          <a:off x="4904994" y="2431542"/>
          <a:ext cx="472440" cy="82296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167640</xdr:colOff>
      <xdr:row>27</xdr:row>
      <xdr:rowOff>0</xdr:rowOff>
    </xdr:from>
    <xdr:to>
      <xdr:col>12</xdr:col>
      <xdr:colOff>38100</xdr:colOff>
      <xdr:row>34</xdr:row>
      <xdr:rowOff>91440</xdr:rowOff>
    </xdr:to>
    <xdr:grpSp>
      <xdr:nvGrpSpPr>
        <xdr:cNvPr id="42" name="Gruppieren 41">
          <a:extLst>
            <a:ext uri="{FF2B5EF4-FFF2-40B4-BE49-F238E27FC236}">
              <a16:creationId xmlns:a16="http://schemas.microsoft.com/office/drawing/2014/main" id="{0A8A6C8C-0015-4A7A-86CA-A21FDFEC4E6D}"/>
            </a:ext>
          </a:extLst>
        </xdr:cNvPr>
        <xdr:cNvGrpSpPr/>
      </xdr:nvGrpSpPr>
      <xdr:grpSpPr>
        <a:xfrm>
          <a:off x="2132171" y="5203031"/>
          <a:ext cx="2073117" cy="1424940"/>
          <a:chOff x="2806948" y="5072194"/>
          <a:chExt cx="2054612" cy="1462048"/>
        </a:xfrm>
      </xdr:grpSpPr>
      <xdr:pic>
        <xdr:nvPicPr>
          <xdr:cNvPr id="43" name="Grafik 42">
            <a:extLst>
              <a:ext uri="{FF2B5EF4-FFF2-40B4-BE49-F238E27FC236}">
                <a16:creationId xmlns:a16="http://schemas.microsoft.com/office/drawing/2014/main" id="{B459C46B-C9A4-6AFB-8367-0FA37A1871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6948" y="5072194"/>
            <a:ext cx="2054612" cy="1340673"/>
          </a:xfrm>
          <a:prstGeom prst="rect">
            <a:avLst/>
          </a:prstGeom>
        </xdr:spPr>
      </xdr:pic>
      <xdr:grpSp>
        <xdr:nvGrpSpPr>
          <xdr:cNvPr id="44" name="Gruppieren 43">
            <a:extLst>
              <a:ext uri="{FF2B5EF4-FFF2-40B4-BE49-F238E27FC236}">
                <a16:creationId xmlns:a16="http://schemas.microsoft.com/office/drawing/2014/main" id="{CCFC6F42-2A71-26A1-4E75-60493E07EF38}"/>
              </a:ext>
            </a:extLst>
          </xdr:cNvPr>
          <xdr:cNvGrpSpPr/>
        </xdr:nvGrpSpPr>
        <xdr:grpSpPr>
          <a:xfrm>
            <a:off x="3269131" y="5128256"/>
            <a:ext cx="1274109" cy="1405986"/>
            <a:chOff x="3567967" y="4532394"/>
            <a:chExt cx="1230697" cy="1550479"/>
          </a:xfrm>
        </xdr:grpSpPr>
        <xdr:sp macro="" textlink="">
          <xdr:nvSpPr>
            <xdr:cNvPr id="45" name="Textfeld 44">
              <a:extLst>
                <a:ext uri="{FF2B5EF4-FFF2-40B4-BE49-F238E27FC236}">
                  <a16:creationId xmlns:a16="http://schemas.microsoft.com/office/drawing/2014/main" id="{AFDA0CD8-203C-5216-E000-24246ABD5A53}"/>
                </a:ext>
              </a:extLst>
            </xdr:cNvPr>
            <xdr:cNvSpPr txBox="1"/>
          </xdr:nvSpPr>
          <xdr:spPr>
            <a:xfrm>
              <a:off x="3686144" y="5785693"/>
              <a:ext cx="1112520" cy="2971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1100" b="1"/>
                <a:t>NBBH2424</a:t>
              </a:r>
              <a:endParaRPr lang="de-DE" sz="1100"/>
            </a:p>
          </xdr:txBody>
        </xdr:sp>
        <xdr:sp macro="" textlink="">
          <xdr:nvSpPr>
            <xdr:cNvPr id="46" name="Textfeld 45">
              <a:extLst>
                <a:ext uri="{FF2B5EF4-FFF2-40B4-BE49-F238E27FC236}">
                  <a16:creationId xmlns:a16="http://schemas.microsoft.com/office/drawing/2014/main" id="{AD040715-1FEE-5A37-FB56-D86E4E4DDFD8}"/>
                </a:ext>
              </a:extLst>
            </xdr:cNvPr>
            <xdr:cNvSpPr txBox="1"/>
          </xdr:nvSpPr>
          <xdr:spPr>
            <a:xfrm>
              <a:off x="3567967" y="4532394"/>
              <a:ext cx="1045028" cy="2858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900"/>
                <a:t>137 x 335 x 200</a:t>
              </a:r>
            </a:p>
          </xdr:txBody>
        </xdr:sp>
      </xdr:grpSp>
    </xdr:grpSp>
    <xdr:clientData/>
  </xdr:twoCellAnchor>
  <xdr:twoCellAnchor>
    <xdr:from>
      <xdr:col>11</xdr:col>
      <xdr:colOff>205740</xdr:colOff>
      <xdr:row>20</xdr:row>
      <xdr:rowOff>60960</xdr:rowOff>
    </xdr:from>
    <xdr:to>
      <xdr:col>13</xdr:col>
      <xdr:colOff>243840</xdr:colOff>
      <xdr:row>22</xdr:row>
      <xdr:rowOff>175260</xdr:rowOff>
    </xdr:to>
    <xdr:sp macro="" textlink="">
      <xdr:nvSpPr>
        <xdr:cNvPr id="47" name="Rechteck 46">
          <a:extLst>
            <a:ext uri="{FF2B5EF4-FFF2-40B4-BE49-F238E27FC236}">
              <a16:creationId xmlns:a16="http://schemas.microsoft.com/office/drawing/2014/main" id="{6E68F97F-4761-4B2E-BD28-D82020074CDC}"/>
            </a:ext>
          </a:extLst>
        </xdr:cNvPr>
        <xdr:cNvSpPr/>
      </xdr:nvSpPr>
      <xdr:spPr>
        <a:xfrm>
          <a:off x="8587740" y="3870960"/>
          <a:ext cx="1562100" cy="495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255534</xdr:colOff>
      <xdr:row>20</xdr:row>
      <xdr:rowOff>38100</xdr:rowOff>
    </xdr:from>
    <xdr:to>
      <xdr:col>13</xdr:col>
      <xdr:colOff>251460</xdr:colOff>
      <xdr:row>22</xdr:row>
      <xdr:rowOff>121920</xdr:rowOff>
    </xdr:to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AE43AD56-AF50-4246-8DE7-79F4E569C8C0}"/>
            </a:ext>
          </a:extLst>
        </xdr:cNvPr>
        <xdr:cNvSpPr txBox="1"/>
      </xdr:nvSpPr>
      <xdr:spPr>
        <a:xfrm>
          <a:off x="8637534" y="3848100"/>
          <a:ext cx="1519926" cy="464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de-DE" sz="1100"/>
            <a:t> -   </a:t>
          </a:r>
          <a:r>
            <a:rPr lang="de-DE" sz="1200"/>
            <a:t>    </a:t>
          </a:r>
          <a:r>
            <a:rPr lang="de-DE" sz="1100"/>
            <a:t>    </a:t>
          </a:r>
          <a:r>
            <a:rPr lang="de-DE" sz="1100" b="0"/>
            <a:t>+</a:t>
          </a:r>
          <a:r>
            <a:rPr lang="de-DE" sz="1100" b="1"/>
            <a:t> </a:t>
          </a:r>
          <a:r>
            <a:rPr lang="de-DE" sz="1100"/>
            <a:t>   Batterie</a:t>
          </a:r>
        </a:p>
      </xdr:txBody>
    </xdr:sp>
    <xdr:clientData/>
  </xdr:twoCellAnchor>
  <xdr:twoCellAnchor>
    <xdr:from>
      <xdr:col>10</xdr:col>
      <xdr:colOff>228600</xdr:colOff>
      <xdr:row>18</xdr:row>
      <xdr:rowOff>114300</xdr:rowOff>
    </xdr:from>
    <xdr:to>
      <xdr:col>11</xdr:col>
      <xdr:colOff>198120</xdr:colOff>
      <xdr:row>19</xdr:row>
      <xdr:rowOff>68580</xdr:rowOff>
    </xdr:to>
    <xdr:sp macro="" textlink="">
      <xdr:nvSpPr>
        <xdr:cNvPr id="49" name="Rechteck 48">
          <a:extLst>
            <a:ext uri="{FF2B5EF4-FFF2-40B4-BE49-F238E27FC236}">
              <a16:creationId xmlns:a16="http://schemas.microsoft.com/office/drawing/2014/main" id="{64F5B064-1158-4A13-9617-1BD4A0881981}"/>
            </a:ext>
          </a:extLst>
        </xdr:cNvPr>
        <xdr:cNvSpPr/>
      </xdr:nvSpPr>
      <xdr:spPr>
        <a:xfrm>
          <a:off x="7848600" y="3543300"/>
          <a:ext cx="731520" cy="14478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68580</xdr:colOff>
      <xdr:row>17</xdr:row>
      <xdr:rowOff>99060</xdr:rowOff>
    </xdr:from>
    <xdr:to>
      <xdr:col>11</xdr:col>
      <xdr:colOff>381000</xdr:colOff>
      <xdr:row>18</xdr:row>
      <xdr:rowOff>167640</xdr:rowOff>
    </xdr:to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E6C2B4C7-6A94-42C5-8299-9EB51111720E}"/>
            </a:ext>
          </a:extLst>
        </xdr:cNvPr>
        <xdr:cNvSpPr txBox="1"/>
      </xdr:nvSpPr>
      <xdr:spPr>
        <a:xfrm>
          <a:off x="7688580" y="3337560"/>
          <a:ext cx="107442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Fusebridge</a:t>
          </a:r>
        </a:p>
      </xdr:txBody>
    </xdr:sp>
    <xdr:clientData/>
  </xdr:twoCellAnchor>
  <xdr:twoCellAnchor>
    <xdr:from>
      <xdr:col>5</xdr:col>
      <xdr:colOff>308610</xdr:colOff>
      <xdr:row>16</xdr:row>
      <xdr:rowOff>0</xdr:rowOff>
    </xdr:from>
    <xdr:to>
      <xdr:col>5</xdr:col>
      <xdr:colOff>316230</xdr:colOff>
      <xdr:row>20</xdr:row>
      <xdr:rowOff>0</xdr:rowOff>
    </xdr:to>
    <xdr:cxnSp macro="">
      <xdr:nvCxnSpPr>
        <xdr:cNvPr id="51" name="Gerader Verbinder 50">
          <a:extLst>
            <a:ext uri="{FF2B5EF4-FFF2-40B4-BE49-F238E27FC236}">
              <a16:creationId xmlns:a16="http://schemas.microsoft.com/office/drawing/2014/main" id="{4D1015FE-0F1F-4C76-95F3-02E083A32AC7}"/>
            </a:ext>
          </a:extLst>
        </xdr:cNvPr>
        <xdr:cNvCxnSpPr/>
      </xdr:nvCxnSpPr>
      <xdr:spPr>
        <a:xfrm flipH="1">
          <a:off x="4118610" y="3048000"/>
          <a:ext cx="7620" cy="76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19</xdr:row>
      <xdr:rowOff>175260</xdr:rowOff>
    </xdr:from>
    <xdr:to>
      <xdr:col>8</xdr:col>
      <xdr:colOff>57150</xdr:colOff>
      <xdr:row>19</xdr:row>
      <xdr:rowOff>179070</xdr:rowOff>
    </xdr:to>
    <xdr:cxnSp macro="">
      <xdr:nvCxnSpPr>
        <xdr:cNvPr id="52" name="Gerader Verbinder 51">
          <a:extLst>
            <a:ext uri="{FF2B5EF4-FFF2-40B4-BE49-F238E27FC236}">
              <a16:creationId xmlns:a16="http://schemas.microsoft.com/office/drawing/2014/main" id="{8FDB9050-E488-45CF-BABD-A889AF01BFA4}"/>
            </a:ext>
          </a:extLst>
        </xdr:cNvPr>
        <xdr:cNvCxnSpPr/>
      </xdr:nvCxnSpPr>
      <xdr:spPr>
        <a:xfrm flipV="1">
          <a:off x="4114800" y="3794760"/>
          <a:ext cx="2038350" cy="3810"/>
        </a:xfrm>
        <a:prstGeom prst="line">
          <a:avLst/>
        </a:prstGeom>
        <a:ln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16</xdr:row>
      <xdr:rowOff>3810</xdr:rowOff>
    </xdr:from>
    <xdr:to>
      <xdr:col>6</xdr:col>
      <xdr:colOff>0</xdr:colOff>
      <xdr:row>19</xdr:row>
      <xdr:rowOff>144780</xdr:rowOff>
    </xdr:to>
    <xdr:cxnSp macro="">
      <xdr:nvCxnSpPr>
        <xdr:cNvPr id="53" name="Gerader Verbinder 52">
          <a:extLst>
            <a:ext uri="{FF2B5EF4-FFF2-40B4-BE49-F238E27FC236}">
              <a16:creationId xmlns:a16="http://schemas.microsoft.com/office/drawing/2014/main" id="{4B491C4B-C568-4472-8B95-1FD04644EC17}"/>
            </a:ext>
          </a:extLst>
        </xdr:cNvPr>
        <xdr:cNvCxnSpPr/>
      </xdr:nvCxnSpPr>
      <xdr:spPr>
        <a:xfrm flipH="1">
          <a:off x="4171950" y="3051810"/>
          <a:ext cx="400050" cy="7124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19</xdr:row>
      <xdr:rowOff>137160</xdr:rowOff>
    </xdr:from>
    <xdr:to>
      <xdr:col>8</xdr:col>
      <xdr:colOff>60960</xdr:colOff>
      <xdr:row>19</xdr:row>
      <xdr:rowOff>137160</xdr:rowOff>
    </xdr:to>
    <xdr:cxnSp macro="">
      <xdr:nvCxnSpPr>
        <xdr:cNvPr id="54" name="Gerader Verbinder 53">
          <a:extLst>
            <a:ext uri="{FF2B5EF4-FFF2-40B4-BE49-F238E27FC236}">
              <a16:creationId xmlns:a16="http://schemas.microsoft.com/office/drawing/2014/main" id="{1A44A336-4169-45C1-8916-D1798A611667}"/>
            </a:ext>
          </a:extLst>
        </xdr:cNvPr>
        <xdr:cNvCxnSpPr/>
      </xdr:nvCxnSpPr>
      <xdr:spPr>
        <a:xfrm>
          <a:off x="4171950" y="3756660"/>
          <a:ext cx="19850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</xdr:colOff>
      <xdr:row>18</xdr:row>
      <xdr:rowOff>160020</xdr:rowOff>
    </xdr:from>
    <xdr:to>
      <xdr:col>8</xdr:col>
      <xdr:colOff>95250</xdr:colOff>
      <xdr:row>20</xdr:row>
      <xdr:rowOff>45720</xdr:rowOff>
    </xdr:to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4FA5E2D6-5FC6-45D9-928F-EF77F0EB65B2}"/>
            </a:ext>
          </a:extLst>
        </xdr:cNvPr>
        <xdr:cNvSpPr txBox="1"/>
      </xdr:nvSpPr>
      <xdr:spPr>
        <a:xfrm>
          <a:off x="4617720" y="3589020"/>
          <a:ext cx="157353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/>
            <a:t>Temperatursensor</a:t>
          </a:r>
        </a:p>
      </xdr:txBody>
    </xdr:sp>
    <xdr:clientData/>
  </xdr:twoCellAnchor>
  <xdr:twoCellAnchor>
    <xdr:from>
      <xdr:col>5</xdr:col>
      <xdr:colOff>26670</xdr:colOff>
      <xdr:row>14</xdr:row>
      <xdr:rowOff>137160</xdr:rowOff>
    </xdr:from>
    <xdr:to>
      <xdr:col>6</xdr:col>
      <xdr:colOff>179070</xdr:colOff>
      <xdr:row>16</xdr:row>
      <xdr:rowOff>41910</xdr:rowOff>
    </xdr:to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888C5358-A14F-4939-BA73-EA53231C7680}"/>
            </a:ext>
          </a:extLst>
        </xdr:cNvPr>
        <xdr:cNvSpPr txBox="1"/>
      </xdr:nvSpPr>
      <xdr:spPr>
        <a:xfrm>
          <a:off x="3836670" y="2804160"/>
          <a:ext cx="9144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aseline="0"/>
            <a:t>Temp 1</a:t>
          </a:r>
          <a:br>
            <a:rPr lang="de-DE" sz="600" baseline="0"/>
          </a:br>
          <a:r>
            <a:rPr lang="de-DE" sz="600" baseline="0"/>
            <a:t>     Temp 2</a:t>
          </a:r>
        </a:p>
      </xdr:txBody>
    </xdr:sp>
    <xdr:clientData/>
  </xdr:twoCellAnchor>
  <xdr:twoCellAnchor>
    <xdr:from>
      <xdr:col>1</xdr:col>
      <xdr:colOff>274320</xdr:colOff>
      <xdr:row>12</xdr:row>
      <xdr:rowOff>137160</xdr:rowOff>
    </xdr:from>
    <xdr:to>
      <xdr:col>2</xdr:col>
      <xdr:colOff>0</xdr:colOff>
      <xdr:row>13</xdr:row>
      <xdr:rowOff>51816</xdr:rowOff>
    </xdr:to>
    <xdr:grpSp>
      <xdr:nvGrpSpPr>
        <xdr:cNvPr id="57" name="Gruppieren 56">
          <a:extLst>
            <a:ext uri="{FF2B5EF4-FFF2-40B4-BE49-F238E27FC236}">
              <a16:creationId xmlns:a16="http://schemas.microsoft.com/office/drawing/2014/main" id="{62403238-882C-4566-B8F4-58382997DF81}"/>
            </a:ext>
          </a:extLst>
        </xdr:cNvPr>
        <xdr:cNvGrpSpPr/>
      </xdr:nvGrpSpPr>
      <xdr:grpSpPr>
        <a:xfrm>
          <a:off x="452914" y="2470785"/>
          <a:ext cx="82867" cy="105156"/>
          <a:chOff x="566928" y="1819656"/>
          <a:chExt cx="91440" cy="97536"/>
        </a:xfrm>
      </xdr:grpSpPr>
      <xdr:sp macro="" textlink="">
        <xdr:nvSpPr>
          <xdr:cNvPr id="58" name="Flussdiagramm: Verbindungsstelle 50">
            <a:extLst>
              <a:ext uri="{FF2B5EF4-FFF2-40B4-BE49-F238E27FC236}">
                <a16:creationId xmlns:a16="http://schemas.microsoft.com/office/drawing/2014/main" id="{931663AB-FA9D-3B1F-1639-8E862BA238AD}"/>
              </a:ext>
            </a:extLst>
          </xdr:cNvPr>
          <xdr:cNvSpPr/>
        </xdr:nvSpPr>
        <xdr:spPr>
          <a:xfrm>
            <a:off x="582168" y="1822704"/>
            <a:ext cx="76200" cy="76200"/>
          </a:xfrm>
          <a:prstGeom prst="flowChartConnector">
            <a:avLst/>
          </a:prstGeom>
          <a:solidFill>
            <a:schemeClr val="bg1"/>
          </a:solidFill>
          <a:ln w="635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59" name="Rechteck 58">
            <a:extLst>
              <a:ext uri="{FF2B5EF4-FFF2-40B4-BE49-F238E27FC236}">
                <a16:creationId xmlns:a16="http://schemas.microsoft.com/office/drawing/2014/main" id="{F712E16A-E1EB-5EEA-9AB2-229C72AE0F43}"/>
              </a:ext>
            </a:extLst>
          </xdr:cNvPr>
          <xdr:cNvSpPr/>
        </xdr:nvSpPr>
        <xdr:spPr>
          <a:xfrm>
            <a:off x="566928" y="1819656"/>
            <a:ext cx="45719" cy="97536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3</xdr:col>
      <xdr:colOff>323850</xdr:colOff>
      <xdr:row>12</xdr:row>
      <xdr:rowOff>144780</xdr:rowOff>
    </xdr:from>
    <xdr:to>
      <xdr:col>4</xdr:col>
      <xdr:colOff>34290</xdr:colOff>
      <xdr:row>13</xdr:row>
      <xdr:rowOff>38100</xdr:rowOff>
    </xdr:to>
    <xdr:sp macro="" textlink="">
      <xdr:nvSpPr>
        <xdr:cNvPr id="60" name="Flussdiagramm: Verbindungsstelle 44">
          <a:extLst>
            <a:ext uri="{FF2B5EF4-FFF2-40B4-BE49-F238E27FC236}">
              <a16:creationId xmlns:a16="http://schemas.microsoft.com/office/drawing/2014/main" id="{59B0FA5B-A87B-447F-A7DA-1EF937E48898}"/>
            </a:ext>
          </a:extLst>
        </xdr:cNvPr>
        <xdr:cNvSpPr/>
      </xdr:nvSpPr>
      <xdr:spPr>
        <a:xfrm>
          <a:off x="2609850" y="2430780"/>
          <a:ext cx="472440" cy="83820"/>
        </a:xfrm>
        <a:prstGeom prst="flowChartConnector">
          <a:avLst/>
        </a:prstGeom>
        <a:solidFill>
          <a:schemeClr val="bg1"/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240030</xdr:colOff>
      <xdr:row>7</xdr:row>
      <xdr:rowOff>106680</xdr:rowOff>
    </xdr:from>
    <xdr:to>
      <xdr:col>9</xdr:col>
      <xdr:colOff>133350</xdr:colOff>
      <xdr:row>9</xdr:row>
      <xdr:rowOff>110490</xdr:rowOff>
    </xdr:to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40CFBA2-AFCE-4833-9DBD-42F9D016A709}"/>
            </a:ext>
          </a:extLst>
        </xdr:cNvPr>
        <xdr:cNvSpPr txBox="1"/>
      </xdr:nvSpPr>
      <xdr:spPr>
        <a:xfrm>
          <a:off x="6336030" y="1440180"/>
          <a:ext cx="655320" cy="38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>
              <a:solidFill>
                <a:srgbClr val="0E13E4"/>
              </a:solidFill>
            </a:rPr>
            <a:t>.</a:t>
          </a:r>
        </a:p>
      </xdr:txBody>
    </xdr:sp>
    <xdr:clientData/>
  </xdr:twoCellAnchor>
  <xdr:twoCellAnchor>
    <xdr:from>
      <xdr:col>9</xdr:col>
      <xdr:colOff>247650</xdr:colOff>
      <xdr:row>11</xdr:row>
      <xdr:rowOff>121920</xdr:rowOff>
    </xdr:from>
    <xdr:to>
      <xdr:col>10</xdr:col>
      <xdr:colOff>140970</xdr:colOff>
      <xdr:row>13</xdr:row>
      <xdr:rowOff>179070</xdr:rowOff>
    </xdr:to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EA3BA604-73F3-4B23-9202-3B8B799726A1}"/>
            </a:ext>
          </a:extLst>
        </xdr:cNvPr>
        <xdr:cNvSpPr txBox="1"/>
      </xdr:nvSpPr>
      <xdr:spPr>
        <a:xfrm>
          <a:off x="7105650" y="2217420"/>
          <a:ext cx="65532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solidFill>
                <a:srgbClr val="0E13E4"/>
              </a:solidFill>
            </a:rPr>
            <a:t>.</a:t>
          </a:r>
        </a:p>
      </xdr:txBody>
    </xdr:sp>
    <xdr:clientData/>
  </xdr:twoCellAnchor>
  <xdr:twoCellAnchor>
    <xdr:from>
      <xdr:col>8</xdr:col>
      <xdr:colOff>209550</xdr:colOff>
      <xdr:row>4</xdr:row>
      <xdr:rowOff>148590</xdr:rowOff>
    </xdr:from>
    <xdr:to>
      <xdr:col>10</xdr:col>
      <xdr:colOff>274320</xdr:colOff>
      <xdr:row>7</xdr:row>
      <xdr:rowOff>45720</xdr:rowOff>
    </xdr:to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3644E907-CB99-4E93-9C36-EC0E27926468}"/>
            </a:ext>
          </a:extLst>
        </xdr:cNvPr>
        <xdr:cNvSpPr txBox="1"/>
      </xdr:nvSpPr>
      <xdr:spPr>
        <a:xfrm>
          <a:off x="6305550" y="910590"/>
          <a:ext cx="1588770" cy="468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accent1">
                  <a:lumMod val="75000"/>
                </a:schemeClr>
              </a:solidFill>
            </a:rPr>
            <a:t>  </a:t>
          </a:r>
          <a:r>
            <a:rPr lang="de-DE" sz="1000" i="1">
              <a:solidFill>
                <a:srgbClr val="0E13E4"/>
              </a:solidFill>
            </a:rPr>
            <a:t>Option</a:t>
          </a:r>
        </a:p>
        <a:p>
          <a:r>
            <a:rPr lang="de-DE" sz="1000">
              <a:solidFill>
                <a:srgbClr val="0E13E4"/>
              </a:solidFill>
            </a:rPr>
            <a:t>Start-Taster</a:t>
          </a:r>
        </a:p>
      </xdr:txBody>
    </xdr:sp>
    <xdr:clientData/>
  </xdr:twoCellAnchor>
  <xdr:twoCellAnchor>
    <xdr:from>
      <xdr:col>23</xdr:col>
      <xdr:colOff>30480</xdr:colOff>
      <xdr:row>21</xdr:row>
      <xdr:rowOff>144780</xdr:rowOff>
    </xdr:from>
    <xdr:to>
      <xdr:col>25</xdr:col>
      <xdr:colOff>297179</xdr:colOff>
      <xdr:row>31</xdr:row>
      <xdr:rowOff>101104</xdr:rowOff>
    </xdr:to>
    <xdr:grpSp>
      <xdr:nvGrpSpPr>
        <xdr:cNvPr id="64" name="Gruppieren 63">
          <a:extLst>
            <a:ext uri="{FF2B5EF4-FFF2-40B4-BE49-F238E27FC236}">
              <a16:creationId xmlns:a16="http://schemas.microsoft.com/office/drawing/2014/main" id="{7000D47B-6B41-4616-BF78-930A128E84AF}"/>
            </a:ext>
          </a:extLst>
        </xdr:cNvPr>
        <xdr:cNvGrpSpPr/>
      </xdr:nvGrpSpPr>
      <xdr:grpSpPr>
        <a:xfrm>
          <a:off x="8221980" y="4204811"/>
          <a:ext cx="981074" cy="1861324"/>
          <a:chOff x="5808968" y="4366260"/>
          <a:chExt cx="988071" cy="2082304"/>
        </a:xfrm>
      </xdr:grpSpPr>
      <xdr:sp macro="" textlink="">
        <xdr:nvSpPr>
          <xdr:cNvPr id="65" name="Textfeld 64">
            <a:extLst>
              <a:ext uri="{FF2B5EF4-FFF2-40B4-BE49-F238E27FC236}">
                <a16:creationId xmlns:a16="http://schemas.microsoft.com/office/drawing/2014/main" id="{EF561A02-13FF-B106-3C7F-9361CF83C917}"/>
              </a:ext>
            </a:extLst>
          </xdr:cNvPr>
          <xdr:cNvSpPr txBox="1"/>
        </xdr:nvSpPr>
        <xdr:spPr>
          <a:xfrm>
            <a:off x="5829618" y="4366260"/>
            <a:ext cx="851959" cy="2279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900"/>
              <a:t>123 x 65 x 192</a:t>
            </a:r>
          </a:p>
        </xdr:txBody>
      </xdr:sp>
      <xdr:sp macro="" textlink="">
        <xdr:nvSpPr>
          <xdr:cNvPr id="66" name="Textfeld 65">
            <a:extLst>
              <a:ext uri="{FF2B5EF4-FFF2-40B4-BE49-F238E27FC236}">
                <a16:creationId xmlns:a16="http://schemas.microsoft.com/office/drawing/2014/main" id="{E7B55FDF-E9C1-8A07-7ACA-55849BF3C68D}"/>
              </a:ext>
            </a:extLst>
          </xdr:cNvPr>
          <xdr:cNvSpPr txBox="1"/>
        </xdr:nvSpPr>
        <xdr:spPr>
          <a:xfrm>
            <a:off x="5808968" y="6170735"/>
            <a:ext cx="949972" cy="2778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 b="1"/>
              <a:t>C-</a:t>
            </a:r>
            <a:r>
              <a:rPr lang="de-DE" sz="1100" b="1" i="1"/>
              <a:t>TEC</a:t>
            </a:r>
            <a:r>
              <a:rPr lang="de-DE" sz="1100" b="1"/>
              <a:t> 2425 P</a:t>
            </a:r>
          </a:p>
        </xdr:txBody>
      </xdr:sp>
      <xdr:pic>
        <xdr:nvPicPr>
          <xdr:cNvPr id="67" name="Grafik 66">
            <a:extLst>
              <a:ext uri="{FF2B5EF4-FFF2-40B4-BE49-F238E27FC236}">
                <a16:creationId xmlns:a16="http://schemas.microsoft.com/office/drawing/2014/main" id="{328BEDD3-ED9F-7450-C53E-4AE013CD1B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873974" y="4655820"/>
            <a:ext cx="923065" cy="136047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87630</xdr:colOff>
      <xdr:row>25</xdr:row>
      <xdr:rowOff>0</xdr:rowOff>
    </xdr:from>
    <xdr:to>
      <xdr:col>4</xdr:col>
      <xdr:colOff>198120</xdr:colOff>
      <xdr:row>34</xdr:row>
      <xdr:rowOff>7620</xdr:rowOff>
    </xdr:to>
    <xdr:grpSp>
      <xdr:nvGrpSpPr>
        <xdr:cNvPr id="68" name="Gruppieren 67">
          <a:extLst>
            <a:ext uri="{FF2B5EF4-FFF2-40B4-BE49-F238E27FC236}">
              <a16:creationId xmlns:a16="http://schemas.microsoft.com/office/drawing/2014/main" id="{FC76BBB8-AA69-4AFF-8821-19324792AA67}"/>
            </a:ext>
          </a:extLst>
        </xdr:cNvPr>
        <xdr:cNvGrpSpPr/>
      </xdr:nvGrpSpPr>
      <xdr:grpSpPr>
        <a:xfrm>
          <a:off x="266224" y="4822031"/>
          <a:ext cx="1182052" cy="1722120"/>
          <a:chOff x="323850" y="4168140"/>
          <a:chExt cx="1337310" cy="1981200"/>
        </a:xfrm>
      </xdr:grpSpPr>
      <xdr:sp macro="" textlink="">
        <xdr:nvSpPr>
          <xdr:cNvPr id="69" name="Textfeld 68">
            <a:extLst>
              <a:ext uri="{FF2B5EF4-FFF2-40B4-BE49-F238E27FC236}">
                <a16:creationId xmlns:a16="http://schemas.microsoft.com/office/drawing/2014/main" id="{842AB26B-E8EC-EA16-8C93-4400ADA05B26}"/>
              </a:ext>
            </a:extLst>
          </xdr:cNvPr>
          <xdr:cNvSpPr txBox="1"/>
        </xdr:nvSpPr>
        <xdr:spPr>
          <a:xfrm>
            <a:off x="323850" y="5886974"/>
            <a:ext cx="1337310" cy="2623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 b="1"/>
              <a:t>AKKU</a:t>
            </a:r>
            <a:r>
              <a:rPr lang="de-DE" sz="1100" b="1" i="1"/>
              <a:t>TEC</a:t>
            </a:r>
            <a:r>
              <a:rPr lang="de-DE" sz="1100" b="1"/>
              <a:t> 2403 VdS</a:t>
            </a:r>
          </a:p>
        </xdr:txBody>
      </xdr:sp>
      <xdr:sp macro="" textlink="">
        <xdr:nvSpPr>
          <xdr:cNvPr id="70" name="Textfeld 69">
            <a:extLst>
              <a:ext uri="{FF2B5EF4-FFF2-40B4-BE49-F238E27FC236}">
                <a16:creationId xmlns:a16="http://schemas.microsoft.com/office/drawing/2014/main" id="{8A65C42D-D932-2B21-A5A1-D123D914C3AA}"/>
              </a:ext>
            </a:extLst>
          </xdr:cNvPr>
          <xdr:cNvSpPr txBox="1"/>
        </xdr:nvSpPr>
        <xdr:spPr>
          <a:xfrm>
            <a:off x="530988" y="4168140"/>
            <a:ext cx="977772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900"/>
              <a:t>153 x 72 x 125</a:t>
            </a:r>
          </a:p>
        </xdr:txBody>
      </xdr:sp>
      <xdr:pic>
        <xdr:nvPicPr>
          <xdr:cNvPr id="71" name="Grafik 70">
            <a:extLst>
              <a:ext uri="{FF2B5EF4-FFF2-40B4-BE49-F238E27FC236}">
                <a16:creationId xmlns:a16="http://schemas.microsoft.com/office/drawing/2014/main" id="{88AB4D5C-116F-60BA-E88C-2F5F071BC1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8640" y="4434520"/>
            <a:ext cx="868679" cy="1310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9</xdr:col>
      <xdr:colOff>30480</xdr:colOff>
      <xdr:row>6</xdr:row>
      <xdr:rowOff>179070</xdr:rowOff>
    </xdr:from>
    <xdr:ext cx="289560" cy="248126"/>
    <xdr:pic>
      <xdr:nvPicPr>
        <xdr:cNvPr id="72" name="Grafik 71">
          <a:extLst>
            <a:ext uri="{FF2B5EF4-FFF2-40B4-BE49-F238E27FC236}">
              <a16:creationId xmlns:a16="http://schemas.microsoft.com/office/drawing/2014/main" id="{3ACC19F4-0AA9-4BBA-8DBD-C75B6444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1322070"/>
          <a:ext cx="289560" cy="248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243840</xdr:colOff>
      <xdr:row>7</xdr:row>
      <xdr:rowOff>125730</xdr:rowOff>
    </xdr:from>
    <xdr:to>
      <xdr:col>19</xdr:col>
      <xdr:colOff>137160</xdr:colOff>
      <xdr:row>9</xdr:row>
      <xdr:rowOff>175260</xdr:rowOff>
    </xdr:to>
    <xdr:sp macro="" textlink="">
      <xdr:nvSpPr>
        <xdr:cNvPr id="73" name="Textfeld 72">
          <a:extLst>
            <a:ext uri="{FF2B5EF4-FFF2-40B4-BE49-F238E27FC236}">
              <a16:creationId xmlns:a16="http://schemas.microsoft.com/office/drawing/2014/main" id="{80DE6340-3E8E-4431-AC97-FB8F3AEC0D1A}"/>
            </a:ext>
          </a:extLst>
        </xdr:cNvPr>
        <xdr:cNvSpPr txBox="1"/>
      </xdr:nvSpPr>
      <xdr:spPr>
        <a:xfrm>
          <a:off x="13959840" y="1459230"/>
          <a:ext cx="655320" cy="43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solidFill>
                <a:srgbClr val="0E13E4"/>
              </a:solidFill>
            </a:rPr>
            <a:t>.</a:t>
          </a:r>
        </a:p>
      </xdr:txBody>
    </xdr:sp>
    <xdr:clientData/>
  </xdr:twoCellAnchor>
  <xdr:twoCellAnchor>
    <xdr:from>
      <xdr:col>17</xdr:col>
      <xdr:colOff>247650</xdr:colOff>
      <xdr:row>9</xdr:row>
      <xdr:rowOff>118110</xdr:rowOff>
    </xdr:from>
    <xdr:to>
      <xdr:col>18</xdr:col>
      <xdr:colOff>140970</xdr:colOff>
      <xdr:row>11</xdr:row>
      <xdr:rowOff>175260</xdr:rowOff>
    </xdr:to>
    <xdr:sp macro="" textlink="">
      <xdr:nvSpPr>
        <xdr:cNvPr id="74" name="Textfeld 73">
          <a:extLst>
            <a:ext uri="{FF2B5EF4-FFF2-40B4-BE49-F238E27FC236}">
              <a16:creationId xmlns:a16="http://schemas.microsoft.com/office/drawing/2014/main" id="{139409B2-15DC-4620-A97D-F74644E37CAC}"/>
            </a:ext>
          </a:extLst>
        </xdr:cNvPr>
        <xdr:cNvSpPr txBox="1"/>
      </xdr:nvSpPr>
      <xdr:spPr>
        <a:xfrm>
          <a:off x="13201650" y="1832610"/>
          <a:ext cx="65532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solidFill>
                <a:srgbClr val="0E13E4"/>
              </a:solidFill>
            </a:rPr>
            <a:t>.</a:t>
          </a:r>
        </a:p>
      </xdr:txBody>
    </xdr:sp>
    <xdr:clientData/>
  </xdr:twoCellAnchor>
  <xdr:twoCellAnchor>
    <xdr:from>
      <xdr:col>16</xdr:col>
      <xdr:colOff>358140</xdr:colOff>
      <xdr:row>6</xdr:row>
      <xdr:rowOff>15240</xdr:rowOff>
    </xdr:from>
    <xdr:to>
      <xdr:col>20</xdr:col>
      <xdr:colOff>99060</xdr:colOff>
      <xdr:row>8</xdr:row>
      <xdr:rowOff>72390</xdr:rowOff>
    </xdr:to>
    <xdr:sp macro="" textlink="">
      <xdr:nvSpPr>
        <xdr:cNvPr id="75" name="Textfeld 74">
          <a:extLst>
            <a:ext uri="{FF2B5EF4-FFF2-40B4-BE49-F238E27FC236}">
              <a16:creationId xmlns:a16="http://schemas.microsoft.com/office/drawing/2014/main" id="{19F3200A-EF1F-49A4-BB75-CFBE34AF7B73}"/>
            </a:ext>
          </a:extLst>
        </xdr:cNvPr>
        <xdr:cNvSpPr txBox="1"/>
      </xdr:nvSpPr>
      <xdr:spPr>
        <a:xfrm>
          <a:off x="12550140" y="1158240"/>
          <a:ext cx="278892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accent1">
                  <a:lumMod val="75000"/>
                </a:schemeClr>
              </a:solidFill>
            </a:rPr>
            <a:t>       </a:t>
          </a:r>
          <a:r>
            <a:rPr lang="de-DE" sz="1000" i="1">
              <a:solidFill>
                <a:srgbClr val="0E13E4"/>
              </a:solidFill>
            </a:rPr>
            <a:t>Option</a:t>
          </a:r>
        </a:p>
        <a:p>
          <a:r>
            <a:rPr lang="de-DE" sz="1000">
              <a:solidFill>
                <a:srgbClr val="0E13E4"/>
              </a:solidFill>
            </a:rPr>
            <a:t>Sicherungsplatine</a:t>
          </a:r>
        </a:p>
      </xdr:txBody>
    </xdr:sp>
    <xdr:clientData/>
  </xdr:twoCellAnchor>
  <xdr:twoCellAnchor>
    <xdr:from>
      <xdr:col>17</xdr:col>
      <xdr:colOff>53340</xdr:colOff>
      <xdr:row>16</xdr:row>
      <xdr:rowOff>99060</xdr:rowOff>
    </xdr:from>
    <xdr:to>
      <xdr:col>20</xdr:col>
      <xdr:colOff>38100</xdr:colOff>
      <xdr:row>19</xdr:row>
      <xdr:rowOff>83820</xdr:rowOff>
    </xdr:to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A13C0D37-973E-473D-A6AC-C893536CB739}"/>
            </a:ext>
          </a:extLst>
        </xdr:cNvPr>
        <xdr:cNvSpPr txBox="1"/>
      </xdr:nvSpPr>
      <xdr:spPr>
        <a:xfrm>
          <a:off x="13007340" y="3147060"/>
          <a:ext cx="227076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>
              <a:solidFill>
                <a:srgbClr val="0E13E4"/>
              </a:solidFill>
            </a:rPr>
            <a:t>I I . . I . .</a:t>
          </a:r>
          <a:r>
            <a:rPr lang="de-DE" sz="1400" baseline="0">
              <a:solidFill>
                <a:srgbClr val="0E13E4"/>
              </a:solidFill>
            </a:rPr>
            <a:t> . I I</a:t>
          </a:r>
        </a:p>
        <a:p>
          <a:r>
            <a:rPr lang="de-DE" sz="1400" baseline="0">
              <a:solidFill>
                <a:srgbClr val="0E13E4"/>
              </a:solidFill>
            </a:rPr>
            <a:t>  </a:t>
          </a:r>
          <a:r>
            <a:rPr lang="de-DE" sz="1000" baseline="0">
              <a:solidFill>
                <a:srgbClr val="0E13E4"/>
              </a:solidFill>
            </a:rPr>
            <a:t>24 V Abgänge</a:t>
          </a:r>
          <a:endParaRPr lang="de-DE" sz="1000">
            <a:solidFill>
              <a:srgbClr val="0E13E4"/>
            </a:solidFill>
          </a:endParaRPr>
        </a:p>
      </xdr:txBody>
    </xdr:sp>
    <xdr:clientData/>
  </xdr:twoCellAnchor>
  <xdr:twoCellAnchor>
    <xdr:from>
      <xdr:col>14</xdr:col>
      <xdr:colOff>167640</xdr:colOff>
      <xdr:row>10</xdr:row>
      <xdr:rowOff>179070</xdr:rowOff>
    </xdr:from>
    <xdr:to>
      <xdr:col>14</xdr:col>
      <xdr:colOff>167640</xdr:colOff>
      <xdr:row>13</xdr:row>
      <xdr:rowOff>7620</xdr:rowOff>
    </xdr:to>
    <xdr:cxnSp macro="">
      <xdr:nvCxnSpPr>
        <xdr:cNvPr id="77" name="Gerader Verbinder 76">
          <a:extLst>
            <a:ext uri="{FF2B5EF4-FFF2-40B4-BE49-F238E27FC236}">
              <a16:creationId xmlns:a16="http://schemas.microsoft.com/office/drawing/2014/main" id="{E328E5EC-63D5-4E0C-9986-1AE88C0BB112}"/>
            </a:ext>
          </a:extLst>
        </xdr:cNvPr>
        <xdr:cNvCxnSpPr/>
      </xdr:nvCxnSpPr>
      <xdr:spPr>
        <a:xfrm>
          <a:off x="10835640" y="2084070"/>
          <a:ext cx="0" cy="40005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167640</xdr:colOff>
      <xdr:row>9</xdr:row>
      <xdr:rowOff>0</xdr:rowOff>
    </xdr:from>
    <xdr:to>
      <xdr:col>15</xdr:col>
      <xdr:colOff>167640</xdr:colOff>
      <xdr:row>13</xdr:row>
      <xdr:rowOff>0</xdr:rowOff>
    </xdr:to>
    <xdr:cxnSp macro="">
      <xdr:nvCxnSpPr>
        <xdr:cNvPr id="78" name="Gerader Verbinder 77">
          <a:extLst>
            <a:ext uri="{FF2B5EF4-FFF2-40B4-BE49-F238E27FC236}">
              <a16:creationId xmlns:a16="http://schemas.microsoft.com/office/drawing/2014/main" id="{BABA015E-5315-40F6-A75F-E2B5CDAF0C5D}"/>
            </a:ext>
          </a:extLst>
        </xdr:cNvPr>
        <xdr:cNvCxnSpPr/>
      </xdr:nvCxnSpPr>
      <xdr:spPr>
        <a:xfrm>
          <a:off x="11597640" y="1714500"/>
          <a:ext cx="0" cy="76200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45720</xdr:colOff>
      <xdr:row>9</xdr:row>
      <xdr:rowOff>118110</xdr:rowOff>
    </xdr:from>
    <xdr:to>
      <xdr:col>14</xdr:col>
      <xdr:colOff>304800</xdr:colOff>
      <xdr:row>11</xdr:row>
      <xdr:rowOff>175260</xdr:rowOff>
    </xdr:to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BCA936E8-F2C7-47F8-99D3-E5E9AF31F689}"/>
            </a:ext>
          </a:extLst>
        </xdr:cNvPr>
        <xdr:cNvSpPr txBox="1"/>
      </xdr:nvSpPr>
      <xdr:spPr>
        <a:xfrm>
          <a:off x="10713720" y="1832610"/>
          <a:ext cx="25908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solidFill>
                <a:srgbClr val="0E13E4"/>
              </a:solidFill>
            </a:rPr>
            <a:t>.</a:t>
          </a:r>
        </a:p>
      </xdr:txBody>
    </xdr:sp>
    <xdr:clientData/>
  </xdr:twoCellAnchor>
  <xdr:twoCellAnchor>
    <xdr:from>
      <xdr:col>15</xdr:col>
      <xdr:colOff>45720</xdr:colOff>
      <xdr:row>7</xdr:row>
      <xdr:rowOff>125730</xdr:rowOff>
    </xdr:from>
    <xdr:to>
      <xdr:col>15</xdr:col>
      <xdr:colOff>304800</xdr:colOff>
      <xdr:row>9</xdr:row>
      <xdr:rowOff>175260</xdr:rowOff>
    </xdr:to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1831C7E-89BD-4A94-A54F-86AB7FBABA10}"/>
            </a:ext>
          </a:extLst>
        </xdr:cNvPr>
        <xdr:cNvSpPr txBox="1"/>
      </xdr:nvSpPr>
      <xdr:spPr>
        <a:xfrm>
          <a:off x="11475720" y="1459230"/>
          <a:ext cx="259080" cy="43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>
              <a:solidFill>
                <a:srgbClr val="0E13E4"/>
              </a:solidFill>
            </a:rPr>
            <a:t>.</a:t>
          </a:r>
        </a:p>
      </xdr:txBody>
    </xdr:sp>
    <xdr:clientData/>
  </xdr:twoCellAnchor>
  <xdr:twoCellAnchor>
    <xdr:from>
      <xdr:col>13</xdr:col>
      <xdr:colOff>358140</xdr:colOff>
      <xdr:row>6</xdr:row>
      <xdr:rowOff>7620</xdr:rowOff>
    </xdr:from>
    <xdr:to>
      <xdr:col>16</xdr:col>
      <xdr:colOff>38100</xdr:colOff>
      <xdr:row>8</xdr:row>
      <xdr:rowOff>64770</xdr:rowOff>
    </xdr:to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8400C070-23CB-4295-AAFC-E53595F3EC0E}"/>
            </a:ext>
          </a:extLst>
        </xdr:cNvPr>
        <xdr:cNvSpPr txBox="1"/>
      </xdr:nvSpPr>
      <xdr:spPr>
        <a:xfrm>
          <a:off x="10264140" y="1150620"/>
          <a:ext cx="196596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accent1">
                  <a:lumMod val="75000"/>
                </a:schemeClr>
              </a:solidFill>
            </a:rPr>
            <a:t>  </a:t>
          </a:r>
          <a:r>
            <a:rPr lang="de-DE" sz="1000" i="1">
              <a:solidFill>
                <a:srgbClr val="0E13E4"/>
              </a:solidFill>
            </a:rPr>
            <a:t>Option</a:t>
          </a:r>
        </a:p>
        <a:p>
          <a:r>
            <a:rPr lang="de-DE" sz="1000">
              <a:solidFill>
                <a:srgbClr val="0E13E4"/>
              </a:solidFill>
            </a:rPr>
            <a:t> Gateway</a:t>
          </a:r>
        </a:p>
      </xdr:txBody>
    </xdr:sp>
    <xdr:clientData/>
  </xdr:twoCellAnchor>
  <xdr:twoCellAnchor>
    <xdr:from>
      <xdr:col>14</xdr:col>
      <xdr:colOff>163830</xdr:colOff>
      <xdr:row>18</xdr:row>
      <xdr:rowOff>0</xdr:rowOff>
    </xdr:from>
    <xdr:to>
      <xdr:col>14</xdr:col>
      <xdr:colOff>163830</xdr:colOff>
      <xdr:row>23</xdr:row>
      <xdr:rowOff>129540</xdr:rowOff>
    </xdr:to>
    <xdr:cxnSp macro="">
      <xdr:nvCxnSpPr>
        <xdr:cNvPr id="82" name="Gerader Verbinder 81">
          <a:extLst>
            <a:ext uri="{FF2B5EF4-FFF2-40B4-BE49-F238E27FC236}">
              <a16:creationId xmlns:a16="http://schemas.microsoft.com/office/drawing/2014/main" id="{5C563D43-04D6-4FBC-AF70-471485922E87}"/>
            </a:ext>
          </a:extLst>
        </xdr:cNvPr>
        <xdr:cNvCxnSpPr/>
      </xdr:nvCxnSpPr>
      <xdr:spPr>
        <a:xfrm>
          <a:off x="10831830" y="3429000"/>
          <a:ext cx="0" cy="108204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240030</xdr:colOff>
      <xdr:row>18</xdr:row>
      <xdr:rowOff>0</xdr:rowOff>
    </xdr:from>
    <xdr:to>
      <xdr:col>14</xdr:col>
      <xdr:colOff>243840</xdr:colOff>
      <xdr:row>24</xdr:row>
      <xdr:rowOff>19050</xdr:rowOff>
    </xdr:to>
    <xdr:cxnSp macro="">
      <xdr:nvCxnSpPr>
        <xdr:cNvPr id="83" name="Gerader Verbinder 82">
          <a:extLst>
            <a:ext uri="{FF2B5EF4-FFF2-40B4-BE49-F238E27FC236}">
              <a16:creationId xmlns:a16="http://schemas.microsoft.com/office/drawing/2014/main" id="{A1D83820-41FE-4041-B6F8-EF2D37D57FD1}"/>
            </a:ext>
          </a:extLst>
        </xdr:cNvPr>
        <xdr:cNvCxnSpPr/>
      </xdr:nvCxnSpPr>
      <xdr:spPr>
        <a:xfrm flipH="1">
          <a:off x="10908030" y="3429000"/>
          <a:ext cx="3810" cy="116205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213360</xdr:colOff>
      <xdr:row>16</xdr:row>
      <xdr:rowOff>0</xdr:rowOff>
    </xdr:from>
    <xdr:to>
      <xdr:col>4</xdr:col>
      <xdr:colOff>217170</xdr:colOff>
      <xdr:row>24</xdr:row>
      <xdr:rowOff>22860</xdr:rowOff>
    </xdr:to>
    <xdr:cxnSp macro="">
      <xdr:nvCxnSpPr>
        <xdr:cNvPr id="84" name="Gerader Verbinder 83">
          <a:extLst>
            <a:ext uri="{FF2B5EF4-FFF2-40B4-BE49-F238E27FC236}">
              <a16:creationId xmlns:a16="http://schemas.microsoft.com/office/drawing/2014/main" id="{D8F0763B-EAE6-485E-B207-F8A360986342}"/>
            </a:ext>
          </a:extLst>
        </xdr:cNvPr>
        <xdr:cNvCxnSpPr/>
      </xdr:nvCxnSpPr>
      <xdr:spPr>
        <a:xfrm>
          <a:off x="3261360" y="3048000"/>
          <a:ext cx="3810" cy="154686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293370</xdr:colOff>
      <xdr:row>16</xdr:row>
      <xdr:rowOff>0</xdr:rowOff>
    </xdr:from>
    <xdr:to>
      <xdr:col>4</xdr:col>
      <xdr:colOff>293370</xdr:colOff>
      <xdr:row>23</xdr:row>
      <xdr:rowOff>133350</xdr:rowOff>
    </xdr:to>
    <xdr:cxnSp macro="">
      <xdr:nvCxnSpPr>
        <xdr:cNvPr id="85" name="Gerader Verbinder 84">
          <a:extLst>
            <a:ext uri="{FF2B5EF4-FFF2-40B4-BE49-F238E27FC236}">
              <a16:creationId xmlns:a16="http://schemas.microsoft.com/office/drawing/2014/main" id="{75E486DD-6537-4DAC-8288-B9AB380BA679}"/>
            </a:ext>
          </a:extLst>
        </xdr:cNvPr>
        <xdr:cNvCxnSpPr/>
      </xdr:nvCxnSpPr>
      <xdr:spPr>
        <a:xfrm>
          <a:off x="3341370" y="3048000"/>
          <a:ext cx="0" cy="146685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293370</xdr:colOff>
      <xdr:row>23</xdr:row>
      <xdr:rowOff>129540</xdr:rowOff>
    </xdr:from>
    <xdr:to>
      <xdr:col>14</xdr:col>
      <xdr:colOff>163830</xdr:colOff>
      <xdr:row>23</xdr:row>
      <xdr:rowOff>133350</xdr:rowOff>
    </xdr:to>
    <xdr:cxnSp macro="">
      <xdr:nvCxnSpPr>
        <xdr:cNvPr id="86" name="Gerader Verbinder 85">
          <a:extLst>
            <a:ext uri="{FF2B5EF4-FFF2-40B4-BE49-F238E27FC236}">
              <a16:creationId xmlns:a16="http://schemas.microsoft.com/office/drawing/2014/main" id="{551759C7-7FE9-46BF-A8F0-19F6439EE56E}"/>
            </a:ext>
          </a:extLst>
        </xdr:cNvPr>
        <xdr:cNvCxnSpPr/>
      </xdr:nvCxnSpPr>
      <xdr:spPr>
        <a:xfrm flipV="1">
          <a:off x="3341370" y="4511040"/>
          <a:ext cx="7490460" cy="381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217170</xdr:colOff>
      <xdr:row>24</xdr:row>
      <xdr:rowOff>22860</xdr:rowOff>
    </xdr:from>
    <xdr:to>
      <xdr:col>14</xdr:col>
      <xdr:colOff>240030</xdr:colOff>
      <xdr:row>24</xdr:row>
      <xdr:rowOff>26670</xdr:rowOff>
    </xdr:to>
    <xdr:cxnSp macro="">
      <xdr:nvCxnSpPr>
        <xdr:cNvPr id="87" name="Gerader Verbinder 86">
          <a:extLst>
            <a:ext uri="{FF2B5EF4-FFF2-40B4-BE49-F238E27FC236}">
              <a16:creationId xmlns:a16="http://schemas.microsoft.com/office/drawing/2014/main" id="{A4B112A5-9054-4BBF-B374-667EC772EE87}"/>
            </a:ext>
          </a:extLst>
        </xdr:cNvPr>
        <xdr:cNvCxnSpPr/>
      </xdr:nvCxnSpPr>
      <xdr:spPr>
        <a:xfrm flipV="1">
          <a:off x="3265170" y="4594860"/>
          <a:ext cx="7642860" cy="3810"/>
        </a:xfrm>
        <a:prstGeom prst="line">
          <a:avLst/>
        </a:prstGeom>
        <a:ln>
          <a:solidFill>
            <a:srgbClr val="0E13E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</xdr:colOff>
      <xdr:row>15</xdr:row>
      <xdr:rowOff>125730</xdr:rowOff>
    </xdr:from>
    <xdr:to>
      <xdr:col>4</xdr:col>
      <xdr:colOff>278130</xdr:colOff>
      <xdr:row>17</xdr:row>
      <xdr:rowOff>152400</xdr:rowOff>
    </xdr:to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8A484D0E-C0C5-476D-AC5A-78F86C558B9B}"/>
            </a:ext>
          </a:extLst>
        </xdr:cNvPr>
        <xdr:cNvSpPr txBox="1"/>
      </xdr:nvSpPr>
      <xdr:spPr>
        <a:xfrm rot="16200000">
          <a:off x="3009900" y="3074670"/>
          <a:ext cx="407670" cy="22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aseline="0">
              <a:solidFill>
                <a:srgbClr val="0E13E4"/>
              </a:solidFill>
            </a:rPr>
            <a:t>RS 232</a:t>
          </a:r>
          <a:endParaRPr lang="de-DE" sz="600">
            <a:solidFill>
              <a:srgbClr val="0E13E4"/>
            </a:solidFill>
          </a:endParaRPr>
        </a:p>
      </xdr:txBody>
    </xdr:sp>
    <xdr:clientData/>
  </xdr:twoCellAnchor>
  <xdr:twoCellAnchor>
    <xdr:from>
      <xdr:col>14</xdr:col>
      <xdr:colOff>11430</xdr:colOff>
      <xdr:row>17</xdr:row>
      <xdr:rowOff>19050</xdr:rowOff>
    </xdr:from>
    <xdr:to>
      <xdr:col>15</xdr:col>
      <xdr:colOff>60960</xdr:colOff>
      <xdr:row>18</xdr:row>
      <xdr:rowOff>15240</xdr:rowOff>
    </xdr:to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C0AF29C-E66B-4D40-A001-D914FBAB1B87}"/>
            </a:ext>
          </a:extLst>
        </xdr:cNvPr>
        <xdr:cNvSpPr txBox="1"/>
      </xdr:nvSpPr>
      <xdr:spPr>
        <a:xfrm>
          <a:off x="10679430" y="3257550"/>
          <a:ext cx="811530" cy="186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aseline="0">
              <a:solidFill>
                <a:srgbClr val="0E13E4"/>
              </a:solidFill>
            </a:rPr>
            <a:t>RS 232</a:t>
          </a:r>
          <a:endParaRPr lang="de-DE" sz="600">
            <a:solidFill>
              <a:srgbClr val="0E13E4"/>
            </a:solidFill>
          </a:endParaRPr>
        </a:p>
      </xdr:txBody>
    </xdr:sp>
    <xdr:clientData/>
  </xdr:twoCellAnchor>
  <xdr:twoCellAnchor>
    <xdr:from>
      <xdr:col>15</xdr:col>
      <xdr:colOff>129540</xdr:colOff>
      <xdr:row>17</xdr:row>
      <xdr:rowOff>76200</xdr:rowOff>
    </xdr:from>
    <xdr:to>
      <xdr:col>15</xdr:col>
      <xdr:colOff>228600</xdr:colOff>
      <xdr:row>26</xdr:row>
      <xdr:rowOff>0</xdr:rowOff>
    </xdr:to>
    <xdr:sp macro="" textlink="">
      <xdr:nvSpPr>
        <xdr:cNvPr id="90" name="Pfeil: nach oben und unten 89">
          <a:extLst>
            <a:ext uri="{FF2B5EF4-FFF2-40B4-BE49-F238E27FC236}">
              <a16:creationId xmlns:a16="http://schemas.microsoft.com/office/drawing/2014/main" id="{C97F45F7-5DF7-41FE-AD2D-FBF0EEF53906}"/>
            </a:ext>
          </a:extLst>
        </xdr:cNvPr>
        <xdr:cNvSpPr/>
      </xdr:nvSpPr>
      <xdr:spPr>
        <a:xfrm>
          <a:off x="11559540" y="3314700"/>
          <a:ext cx="99060" cy="1638300"/>
        </a:xfrm>
        <a:prstGeom prst="upDownArrow">
          <a:avLst/>
        </a:prstGeom>
        <a:solidFill>
          <a:schemeClr val="accent1">
            <a:lumMod val="60000"/>
            <a:lumOff val="40000"/>
            <a:alpha val="45000"/>
          </a:schemeClr>
        </a:solidFill>
        <a:ln w="6350">
          <a:solidFill>
            <a:srgbClr val="0E13E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15</xdr:col>
      <xdr:colOff>254837</xdr:colOff>
      <xdr:row>16</xdr:row>
      <xdr:rowOff>167398</xdr:rowOff>
    </xdr:from>
    <xdr:ext cx="45719" cy="104266"/>
    <xdr:pic>
      <xdr:nvPicPr>
        <xdr:cNvPr id="91" name="Grafik 90">
          <a:extLst>
            <a:ext uri="{FF2B5EF4-FFF2-40B4-BE49-F238E27FC236}">
              <a16:creationId xmlns:a16="http://schemas.microsoft.com/office/drawing/2014/main" id="{A1CC14A6-84F7-4336-9928-02BE9408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655564" y="3244671"/>
          <a:ext cx="104266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281940</xdr:colOff>
      <xdr:row>26</xdr:row>
      <xdr:rowOff>0</xdr:rowOff>
    </xdr:from>
    <xdr:to>
      <xdr:col>16</xdr:col>
      <xdr:colOff>137160</xdr:colOff>
      <xdr:row>27</xdr:row>
      <xdr:rowOff>7620</xdr:rowOff>
    </xdr:to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700A027F-D9EE-4CEE-B85E-3264B4D51BCF}"/>
            </a:ext>
          </a:extLst>
        </xdr:cNvPr>
        <xdr:cNvSpPr txBox="1"/>
      </xdr:nvSpPr>
      <xdr:spPr>
        <a:xfrm>
          <a:off x="10949940" y="4953000"/>
          <a:ext cx="137922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rgbClr val="0E13E4"/>
              </a:solidFill>
            </a:rPr>
            <a:t>LAN/PC</a:t>
          </a:r>
        </a:p>
      </xdr:txBody>
    </xdr:sp>
    <xdr:clientData/>
  </xdr:twoCellAnchor>
  <xdr:twoCellAnchor>
    <xdr:from>
      <xdr:col>18</xdr:col>
      <xdr:colOff>228599</xdr:colOff>
      <xdr:row>24</xdr:row>
      <xdr:rowOff>167640</xdr:rowOff>
    </xdr:from>
    <xdr:to>
      <xdr:col>21</xdr:col>
      <xdr:colOff>22860</xdr:colOff>
      <xdr:row>32</xdr:row>
      <xdr:rowOff>121920</xdr:rowOff>
    </xdr:to>
    <xdr:grpSp>
      <xdr:nvGrpSpPr>
        <xdr:cNvPr id="93" name="Gruppieren 92">
          <a:extLst>
            <a:ext uri="{FF2B5EF4-FFF2-40B4-BE49-F238E27FC236}">
              <a16:creationId xmlns:a16="http://schemas.microsoft.com/office/drawing/2014/main" id="{18661853-7059-4BAD-957B-1F987EF93E83}"/>
            </a:ext>
          </a:extLst>
        </xdr:cNvPr>
        <xdr:cNvGrpSpPr/>
      </xdr:nvGrpSpPr>
      <xdr:grpSpPr>
        <a:xfrm>
          <a:off x="6538912" y="4799171"/>
          <a:ext cx="961073" cy="1478280"/>
          <a:chOff x="6606540" y="4480560"/>
          <a:chExt cx="983991" cy="1653540"/>
        </a:xfrm>
      </xdr:grpSpPr>
      <xdr:pic>
        <xdr:nvPicPr>
          <xdr:cNvPr id="94" name="Grafik 93">
            <a:extLst>
              <a:ext uri="{FF2B5EF4-FFF2-40B4-BE49-F238E27FC236}">
                <a16:creationId xmlns:a16="http://schemas.microsoft.com/office/drawing/2014/main" id="{14B373DC-7702-B73A-8EE8-25E52F6D25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6541" y="4777740"/>
            <a:ext cx="983990" cy="11201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5" name="Textfeld 94">
            <a:extLst>
              <a:ext uri="{FF2B5EF4-FFF2-40B4-BE49-F238E27FC236}">
                <a16:creationId xmlns:a16="http://schemas.microsoft.com/office/drawing/2014/main" id="{26C09EBE-2438-F728-141B-ED955574A2DF}"/>
              </a:ext>
            </a:extLst>
          </xdr:cNvPr>
          <xdr:cNvSpPr txBox="1"/>
        </xdr:nvSpPr>
        <xdr:spPr>
          <a:xfrm>
            <a:off x="6606540" y="4480560"/>
            <a:ext cx="96012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DE" sz="900"/>
              <a:t>107 x 120 x 68</a:t>
            </a:r>
          </a:p>
        </xdr:txBody>
      </xdr:sp>
      <xdr:sp macro="" textlink="">
        <xdr:nvSpPr>
          <xdr:cNvPr id="96" name="Textfeld 95">
            <a:extLst>
              <a:ext uri="{FF2B5EF4-FFF2-40B4-BE49-F238E27FC236}">
                <a16:creationId xmlns:a16="http://schemas.microsoft.com/office/drawing/2014/main" id="{EE2CEAEB-ECBA-4522-E308-0FC0B9B6972A}"/>
              </a:ext>
            </a:extLst>
          </xdr:cNvPr>
          <xdr:cNvSpPr txBox="1"/>
        </xdr:nvSpPr>
        <xdr:spPr>
          <a:xfrm>
            <a:off x="6637020" y="5882640"/>
            <a:ext cx="952500" cy="251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 b="1"/>
              <a:t>FB 2410-10</a:t>
            </a:r>
          </a:p>
        </xdr:txBody>
      </xdr:sp>
    </xdr:grpSp>
    <xdr:clientData/>
  </xdr:twoCellAnchor>
  <xdr:twoCellAnchor>
    <xdr:from>
      <xdr:col>14</xdr:col>
      <xdr:colOff>129540</xdr:colOff>
      <xdr:row>27</xdr:row>
      <xdr:rowOff>167640</xdr:rowOff>
    </xdr:from>
    <xdr:to>
      <xdr:col>17</xdr:col>
      <xdr:colOff>198120</xdr:colOff>
      <xdr:row>36</xdr:row>
      <xdr:rowOff>83820</xdr:rowOff>
    </xdr:to>
    <xdr:grpSp>
      <xdr:nvGrpSpPr>
        <xdr:cNvPr id="97" name="Gruppieren 96">
          <a:extLst>
            <a:ext uri="{FF2B5EF4-FFF2-40B4-BE49-F238E27FC236}">
              <a16:creationId xmlns:a16="http://schemas.microsoft.com/office/drawing/2014/main" id="{E0B3CEC6-83ED-4784-969D-BB56E58D31C3}"/>
            </a:ext>
          </a:extLst>
        </xdr:cNvPr>
        <xdr:cNvGrpSpPr/>
      </xdr:nvGrpSpPr>
      <xdr:grpSpPr>
        <a:xfrm>
          <a:off x="5011103" y="5370671"/>
          <a:ext cx="1140142" cy="1630680"/>
          <a:chOff x="5143500" y="5166360"/>
          <a:chExt cx="1165860" cy="1562100"/>
        </a:xfrm>
      </xdr:grpSpPr>
      <xdr:pic>
        <xdr:nvPicPr>
          <xdr:cNvPr id="98" name="Grafik 97">
            <a:extLst>
              <a:ext uri="{FF2B5EF4-FFF2-40B4-BE49-F238E27FC236}">
                <a16:creationId xmlns:a16="http://schemas.microsoft.com/office/drawing/2014/main" id="{A0F2FB3B-549A-053F-73D1-411208FCD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23751" y="5381301"/>
            <a:ext cx="773189" cy="1105224"/>
          </a:xfrm>
          <a:prstGeom prst="rect">
            <a:avLst/>
          </a:prstGeom>
        </xdr:spPr>
      </xdr:pic>
      <xdr:sp macro="" textlink="">
        <xdr:nvSpPr>
          <xdr:cNvPr id="99" name="Textfeld 98">
            <a:extLst>
              <a:ext uri="{FF2B5EF4-FFF2-40B4-BE49-F238E27FC236}">
                <a16:creationId xmlns:a16="http://schemas.microsoft.com/office/drawing/2014/main" id="{FB395F04-77E2-AD52-5A48-77F204CDAA8A}"/>
              </a:ext>
            </a:extLst>
          </xdr:cNvPr>
          <xdr:cNvSpPr txBox="1"/>
        </xdr:nvSpPr>
        <xdr:spPr>
          <a:xfrm>
            <a:off x="5189220" y="5166360"/>
            <a:ext cx="822960" cy="1676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900"/>
              <a:t>99 x 45 x 114</a:t>
            </a:r>
          </a:p>
        </xdr:txBody>
      </xdr:sp>
      <xdr:sp macro="" textlink="">
        <xdr:nvSpPr>
          <xdr:cNvPr id="100" name="Textfeld 99">
            <a:extLst>
              <a:ext uri="{FF2B5EF4-FFF2-40B4-BE49-F238E27FC236}">
                <a16:creationId xmlns:a16="http://schemas.microsoft.com/office/drawing/2014/main" id="{24E60574-1075-D997-204E-098DEC1C706E}"/>
              </a:ext>
            </a:extLst>
          </xdr:cNvPr>
          <xdr:cNvSpPr txBox="1"/>
        </xdr:nvSpPr>
        <xdr:spPr>
          <a:xfrm>
            <a:off x="5143500" y="6492240"/>
            <a:ext cx="1165860" cy="2362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000" b="1"/>
              <a:t>Gateway PMDV</a:t>
            </a:r>
          </a:p>
        </xdr:txBody>
      </xdr:sp>
    </xdr:grpSp>
    <xdr:clientData/>
  </xdr:twoCellAnchor>
  <xdr:twoCellAnchor>
    <xdr:from>
      <xdr:col>20</xdr:col>
      <xdr:colOff>264794</xdr:colOff>
      <xdr:row>5</xdr:row>
      <xdr:rowOff>83820</xdr:rowOff>
    </xdr:from>
    <xdr:to>
      <xdr:col>24</xdr:col>
      <xdr:colOff>171449</xdr:colOff>
      <xdr:row>8</xdr:row>
      <xdr:rowOff>19050</xdr:rowOff>
    </xdr:to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1EB8A87D-CBC0-49A8-B5A2-F7D8CD862B20}"/>
            </a:ext>
          </a:extLst>
        </xdr:cNvPr>
        <xdr:cNvSpPr txBox="1"/>
      </xdr:nvSpPr>
      <xdr:spPr>
        <a:xfrm>
          <a:off x="15504794" y="1036320"/>
          <a:ext cx="2954655" cy="506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Kondensatormodul</a:t>
          </a:r>
        </a:p>
        <a:p>
          <a:pPr algn="ctr"/>
          <a:r>
            <a:rPr lang="de-DE" sz="1100" b="1"/>
            <a:t>C-</a:t>
          </a:r>
          <a:r>
            <a:rPr lang="de-DE" sz="1100" b="1" i="1"/>
            <a:t>TEC</a:t>
          </a:r>
          <a:r>
            <a:rPr lang="de-DE" sz="1100" b="1"/>
            <a:t> 2425 P</a:t>
          </a:r>
        </a:p>
      </xdr:txBody>
    </xdr:sp>
    <xdr:clientData/>
  </xdr:twoCellAnchor>
  <xdr:twoCellAnchor>
    <xdr:from>
      <xdr:col>9</xdr:col>
      <xdr:colOff>281940</xdr:colOff>
      <xdr:row>14</xdr:row>
      <xdr:rowOff>53340</xdr:rowOff>
    </xdr:from>
    <xdr:to>
      <xdr:col>12</xdr:col>
      <xdr:colOff>38100</xdr:colOff>
      <xdr:row>16</xdr:row>
      <xdr:rowOff>152400</xdr:rowOff>
    </xdr:to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BB54BB75-347E-4BE0-9980-2C9CAB5C1D2E}"/>
            </a:ext>
          </a:extLst>
        </xdr:cNvPr>
        <xdr:cNvSpPr txBox="1"/>
      </xdr:nvSpPr>
      <xdr:spPr>
        <a:xfrm>
          <a:off x="7139940" y="2720340"/>
          <a:ext cx="204216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Batterie</a:t>
          </a:r>
        </a:p>
        <a:p>
          <a:pPr algn="ctr"/>
          <a:r>
            <a:rPr lang="de-DE" sz="1100" b="1"/>
            <a:t>NBBH 2424</a:t>
          </a:r>
        </a:p>
      </xdr:txBody>
    </xdr:sp>
    <xdr:clientData/>
  </xdr:twoCellAnchor>
  <xdr:twoCellAnchor>
    <xdr:from>
      <xdr:col>3</xdr:col>
      <xdr:colOff>251460</xdr:colOff>
      <xdr:row>5</xdr:row>
      <xdr:rowOff>15240</xdr:rowOff>
    </xdr:from>
    <xdr:to>
      <xdr:col>7</xdr:col>
      <xdr:colOff>114300</xdr:colOff>
      <xdr:row>7</xdr:row>
      <xdr:rowOff>152400</xdr:rowOff>
    </xdr:to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75AD41D3-421B-477A-A487-70CC8612F0A0}"/>
            </a:ext>
          </a:extLst>
        </xdr:cNvPr>
        <xdr:cNvSpPr txBox="1"/>
      </xdr:nvSpPr>
      <xdr:spPr>
        <a:xfrm>
          <a:off x="2537460" y="967740"/>
          <a:ext cx="2910840" cy="518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Netzteil mit DC USV</a:t>
          </a:r>
        </a:p>
        <a:p>
          <a:pPr algn="ctr"/>
          <a:r>
            <a:rPr lang="de-DE" sz="1100" b="1"/>
            <a:t>AKKU</a:t>
          </a:r>
          <a:r>
            <a:rPr lang="de-DE" sz="1100" b="1" i="1"/>
            <a:t>TEC</a:t>
          </a:r>
          <a:r>
            <a:rPr lang="de-DE" sz="1100" b="1"/>
            <a:t> 2403 VdS</a:t>
          </a:r>
        </a:p>
      </xdr:txBody>
    </xdr:sp>
    <xdr:clientData/>
  </xdr:twoCellAnchor>
  <xdr:oneCellAnchor>
    <xdr:from>
      <xdr:col>17</xdr:col>
      <xdr:colOff>179070</xdr:colOff>
      <xdr:row>14</xdr:row>
      <xdr:rowOff>68583</xdr:rowOff>
    </xdr:from>
    <xdr:ext cx="616163" cy="408148"/>
    <xdr:pic>
      <xdr:nvPicPr>
        <xdr:cNvPr id="104" name="Grafik 103">
          <a:extLst>
            <a:ext uri="{FF2B5EF4-FFF2-40B4-BE49-F238E27FC236}">
              <a16:creationId xmlns:a16="http://schemas.microsoft.com/office/drawing/2014/main" id="{E83C3271-0A1F-46E2-8F9E-C0D9D26D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3237078" y="2631575"/>
          <a:ext cx="408148" cy="616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121161</xdr:colOff>
      <xdr:row>15</xdr:row>
      <xdr:rowOff>122681</xdr:rowOff>
    </xdr:from>
    <xdr:ext cx="151327" cy="308326"/>
    <xdr:pic>
      <xdr:nvPicPr>
        <xdr:cNvPr id="105" name="Grafik 104">
          <a:extLst>
            <a:ext uri="{FF2B5EF4-FFF2-40B4-BE49-F238E27FC236}">
              <a16:creationId xmlns:a16="http://schemas.microsoft.com/office/drawing/2014/main" id="{5C31674F-CA9A-43CC-A073-20C1C05D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710662" y="3058680"/>
          <a:ext cx="308326" cy="151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45720</xdr:colOff>
      <xdr:row>13</xdr:row>
      <xdr:rowOff>99060</xdr:rowOff>
    </xdr:from>
    <xdr:to>
      <xdr:col>15</xdr:col>
      <xdr:colOff>312420</xdr:colOff>
      <xdr:row>14</xdr:row>
      <xdr:rowOff>160020</xdr:rowOff>
    </xdr:to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BE9DC86A-758F-4527-B524-A145F8399DA0}"/>
            </a:ext>
          </a:extLst>
        </xdr:cNvPr>
        <xdr:cNvSpPr txBox="1"/>
      </xdr:nvSpPr>
      <xdr:spPr>
        <a:xfrm>
          <a:off x="10713720" y="2575560"/>
          <a:ext cx="102870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rgbClr val="0E13E4"/>
              </a:solidFill>
            </a:rPr>
            <a:t>Gateway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9490D-C369-45BA-A3F6-48F67316FC1D}">
  <dimension ref="A1:W39"/>
  <sheetViews>
    <sheetView showGridLines="0" workbookViewId="0">
      <selection activeCell="B9" sqref="B9"/>
    </sheetView>
  </sheetViews>
  <sheetFormatPr baseColWidth="10" defaultColWidth="11.5703125" defaultRowHeight="15" x14ac:dyDescent="0.25"/>
  <cols>
    <col min="1" max="1" width="2.5703125" customWidth="1"/>
    <col min="2" max="2" width="5.28515625" customWidth="1"/>
    <col min="3" max="3" width="18.140625" customWidth="1"/>
    <col min="4" max="4" width="36.140625" customWidth="1"/>
    <col min="5" max="5" width="15.42578125" customWidth="1"/>
    <col min="6" max="6" width="8.28515625" customWidth="1"/>
    <col min="7" max="7" width="14.140625" customWidth="1"/>
    <col min="8" max="8" width="16.42578125" customWidth="1"/>
    <col min="9" max="9" width="17" customWidth="1"/>
    <col min="10" max="10" width="8.140625" customWidth="1"/>
    <col min="11" max="11" width="10.5703125" customWidth="1"/>
    <col min="12" max="12" width="10.85546875" customWidth="1"/>
    <col min="13" max="13" width="11.7109375" customWidth="1"/>
    <col min="14" max="14" width="6.140625" customWidth="1"/>
    <col min="17" max="17" width="13.28515625" customWidth="1"/>
  </cols>
  <sheetData>
    <row r="1" spans="1:23" ht="18.75" x14ac:dyDescent="0.3">
      <c r="B1" s="37" t="s">
        <v>229</v>
      </c>
    </row>
    <row r="2" spans="1:23" ht="16.149999999999999" customHeight="1" x14ac:dyDescent="0.25">
      <c r="B2" s="39" t="s">
        <v>26</v>
      </c>
      <c r="J2" s="40" t="s">
        <v>27</v>
      </c>
      <c r="K2" s="8"/>
    </row>
    <row r="3" spans="1:23" ht="16.149999999999999" customHeight="1" x14ac:dyDescent="0.25">
      <c r="B3" s="39"/>
      <c r="J3" s="40" t="s">
        <v>28</v>
      </c>
      <c r="K3" s="8"/>
    </row>
    <row r="4" spans="1:23" x14ac:dyDescent="0.25">
      <c r="C4" s="41"/>
      <c r="D4" s="42"/>
      <c r="L4" s="43" t="s">
        <v>29</v>
      </c>
    </row>
    <row r="5" spans="1:23" x14ac:dyDescent="0.25">
      <c r="B5" s="44" t="s">
        <v>30</v>
      </c>
      <c r="C5" s="45" t="s">
        <v>31</v>
      </c>
      <c r="D5" s="45" t="s">
        <v>32</v>
      </c>
      <c r="E5" s="44" t="s">
        <v>33</v>
      </c>
      <c r="F5" s="46" t="s">
        <v>34</v>
      </c>
      <c r="G5" s="47" t="s">
        <v>35</v>
      </c>
      <c r="H5" s="48" t="s">
        <v>36</v>
      </c>
      <c r="I5" s="46" t="s">
        <v>37</v>
      </c>
      <c r="J5" s="44" t="s">
        <v>38</v>
      </c>
      <c r="K5" s="44" t="s">
        <v>38</v>
      </c>
      <c r="L5" s="46" t="s">
        <v>39</v>
      </c>
      <c r="M5" s="49" t="s">
        <v>40</v>
      </c>
    </row>
    <row r="6" spans="1:23" ht="13.15" customHeight="1" x14ac:dyDescent="0.25">
      <c r="B6" s="50"/>
      <c r="C6" s="50"/>
      <c r="D6" s="50"/>
      <c r="E6" s="51" t="s">
        <v>41</v>
      </c>
      <c r="F6" s="51" t="s">
        <v>42</v>
      </c>
      <c r="G6" s="51" t="s">
        <v>43</v>
      </c>
      <c r="H6" s="51" t="s">
        <v>44</v>
      </c>
      <c r="I6" s="52" t="s">
        <v>45</v>
      </c>
      <c r="J6" s="53" t="s">
        <v>46</v>
      </c>
      <c r="K6" s="53" t="s">
        <v>47</v>
      </c>
      <c r="L6" s="53"/>
      <c r="M6" s="54" t="s">
        <v>48</v>
      </c>
    </row>
    <row r="7" spans="1:23" x14ac:dyDescent="0.25">
      <c r="B7" s="100"/>
      <c r="C7" s="55"/>
      <c r="D7" s="56" t="s">
        <v>52</v>
      </c>
      <c r="E7" s="57" t="s">
        <v>49</v>
      </c>
      <c r="F7" s="16">
        <v>24</v>
      </c>
      <c r="G7" s="16">
        <v>3</v>
      </c>
      <c r="H7" s="58" t="s">
        <v>19</v>
      </c>
      <c r="I7" s="59" t="s">
        <v>50</v>
      </c>
      <c r="J7" s="16">
        <v>0.95</v>
      </c>
      <c r="K7" s="60" t="str">
        <f>IF(ISNUMBER(B7),(B7*J7),"")</f>
        <v/>
      </c>
      <c r="L7" s="61">
        <v>244</v>
      </c>
      <c r="M7" s="61" t="str">
        <f>IF(ISNUMBER(B7),(ROUNDUP(B7*((1-$K$2)*L7),1)),"")</f>
        <v/>
      </c>
      <c r="N7" s="161" t="str">
        <f>IF(AND(ISBLANK(B7),ISBLANK(B9)),"Sie haben kein AKKUTEC ausgewählt","")</f>
        <v>Sie haben kein AKKUTEC ausgewählt</v>
      </c>
    </row>
    <row r="8" spans="1:23" ht="7.15" customHeight="1" x14ac:dyDescent="0.25">
      <c r="B8" s="62"/>
      <c r="C8" s="63"/>
      <c r="D8" s="64"/>
      <c r="E8" s="65"/>
      <c r="F8" s="64"/>
      <c r="G8" s="64"/>
      <c r="H8" s="64"/>
      <c r="I8" s="64"/>
      <c r="J8" s="64"/>
      <c r="K8" s="64"/>
      <c r="L8" s="64"/>
      <c r="M8" s="66"/>
    </row>
    <row r="9" spans="1:23" x14ac:dyDescent="0.25">
      <c r="B9" s="100"/>
      <c r="C9" s="55"/>
      <c r="D9" s="67" t="s">
        <v>56</v>
      </c>
      <c r="E9" s="57" t="s">
        <v>53</v>
      </c>
      <c r="F9" s="16">
        <v>24</v>
      </c>
      <c r="G9" s="16">
        <v>12</v>
      </c>
      <c r="H9" s="58" t="s">
        <v>19</v>
      </c>
      <c r="I9" s="59" t="s">
        <v>54</v>
      </c>
      <c r="J9" s="16">
        <v>1.56</v>
      </c>
      <c r="K9" s="60" t="str">
        <f>IF(ISNUMBER(B9),(B9*J9),"")</f>
        <v/>
      </c>
      <c r="L9" s="61">
        <v>459</v>
      </c>
      <c r="M9" s="61" t="str">
        <f>IF(ISNUMBER(B9),(ROUNDUP(B9*((1-$K$2)*L9),1)),"")</f>
        <v/>
      </c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68" customFormat="1" ht="7.15" customHeight="1" x14ac:dyDescent="0.25">
      <c r="B10" s="62"/>
      <c r="C10" s="64"/>
      <c r="D10" s="65"/>
      <c r="E10" s="64"/>
      <c r="F10" s="64"/>
      <c r="G10" s="64"/>
      <c r="H10" s="64"/>
      <c r="I10" s="64"/>
      <c r="J10" s="64"/>
      <c r="K10" s="64"/>
      <c r="L10" s="64"/>
      <c r="M10" s="66"/>
    </row>
    <row r="11" spans="1:23" x14ac:dyDescent="0.25">
      <c r="B11" s="100"/>
      <c r="C11" s="55" t="s">
        <v>57</v>
      </c>
      <c r="D11" s="69" t="s">
        <v>58</v>
      </c>
      <c r="E11" s="70" t="s">
        <v>59</v>
      </c>
      <c r="F11" s="59">
        <v>24</v>
      </c>
      <c r="G11" s="59">
        <v>25</v>
      </c>
      <c r="H11" s="16" t="s">
        <v>60</v>
      </c>
      <c r="I11" s="59" t="s">
        <v>61</v>
      </c>
      <c r="J11" s="16">
        <v>0.8</v>
      </c>
      <c r="K11" s="60" t="str">
        <f>IF(ISNUMBER(B11),(B11*J11),"")</f>
        <v/>
      </c>
      <c r="L11" s="61">
        <v>237</v>
      </c>
      <c r="M11" s="61" t="str">
        <f>IF(ISNUMBER(B11),(ROUNDUP(B11*((1-$K$2)*L11),1)),"")</f>
        <v/>
      </c>
      <c r="N11" s="162"/>
      <c r="O11" s="68"/>
      <c r="P11" s="68"/>
      <c r="Q11" s="68"/>
      <c r="R11" s="68"/>
      <c r="S11" s="68"/>
      <c r="T11" s="68"/>
      <c r="U11" s="68"/>
      <c r="V11" s="68"/>
      <c r="W11" s="68"/>
    </row>
    <row r="12" spans="1:23" s="71" customFormat="1" ht="7.15" customHeight="1" x14ac:dyDescent="0.25">
      <c r="A12"/>
      <c r="B12" s="62"/>
      <c r="C12" s="63"/>
      <c r="D12" s="64"/>
      <c r="E12" s="65"/>
      <c r="F12" s="64"/>
      <c r="G12" s="64"/>
      <c r="H12" s="64"/>
      <c r="I12" s="64"/>
      <c r="J12" s="64"/>
      <c r="K12" s="64"/>
      <c r="L12" s="64"/>
      <c r="M12" s="66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7.25" x14ac:dyDescent="0.25">
      <c r="B13" s="100"/>
      <c r="C13" s="55" t="s">
        <v>62</v>
      </c>
      <c r="D13" s="72" t="s">
        <v>63</v>
      </c>
      <c r="E13" s="70" t="s">
        <v>59</v>
      </c>
      <c r="F13" s="73">
        <v>24</v>
      </c>
      <c r="G13" s="73">
        <v>40</v>
      </c>
      <c r="H13" s="74" t="s">
        <v>64</v>
      </c>
      <c r="I13" s="73" t="s">
        <v>65</v>
      </c>
      <c r="J13" s="74">
        <v>2</v>
      </c>
      <c r="K13" s="60" t="str">
        <f>IF(ISNUMBER(B13),(B13*J13),"")</f>
        <v/>
      </c>
      <c r="L13" s="75">
        <v>475</v>
      </c>
      <c r="M13" s="61" t="str">
        <f>IF(ISNUMBER(B13),(ROUNDUP(B13*((1-$K$2)*L13),1)),"")</f>
        <v/>
      </c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7.45" customHeight="1" x14ac:dyDescent="0.25">
      <c r="B14" s="76"/>
      <c r="C14" s="77" t="s">
        <v>66</v>
      </c>
      <c r="D14" s="78"/>
      <c r="E14" s="169"/>
      <c r="F14" s="9"/>
      <c r="G14" s="79" t="s">
        <v>67</v>
      </c>
      <c r="H14" s="80" t="s">
        <v>68</v>
      </c>
      <c r="I14" s="81"/>
      <c r="J14" s="23"/>
      <c r="K14" s="82"/>
      <c r="L14" s="83"/>
      <c r="M14" s="84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x14ac:dyDescent="0.25">
      <c r="B15" s="100"/>
      <c r="C15" s="55" t="s">
        <v>69</v>
      </c>
      <c r="D15" s="67" t="s">
        <v>70</v>
      </c>
      <c r="E15" s="59"/>
      <c r="F15" s="16">
        <v>12</v>
      </c>
      <c r="G15" s="85">
        <v>1.1000000000000001</v>
      </c>
      <c r="H15" s="16">
        <v>12</v>
      </c>
      <c r="I15" s="16" t="s">
        <v>71</v>
      </c>
      <c r="J15" s="16">
        <v>4.0999999999999996</v>
      </c>
      <c r="K15" s="86" t="str">
        <f>IF(ISNUMBER(B15),(B15*J15),"")</f>
        <v/>
      </c>
      <c r="L15" s="87">
        <v>43</v>
      </c>
      <c r="M15" s="61" t="str">
        <f>IF(ISNUMBER(B15),(ROUNDUP(B15*((1-$K$3)*L15),1)),"")</f>
        <v/>
      </c>
    </row>
    <row r="16" spans="1:23" x14ac:dyDescent="0.25">
      <c r="B16" s="100"/>
      <c r="C16" s="55" t="s">
        <v>72</v>
      </c>
      <c r="D16" s="67" t="s">
        <v>73</v>
      </c>
      <c r="E16" s="59"/>
      <c r="F16" s="16">
        <v>12</v>
      </c>
      <c r="G16" s="85">
        <v>1.6</v>
      </c>
      <c r="H16" s="16">
        <v>17</v>
      </c>
      <c r="I16" s="16" t="s">
        <v>74</v>
      </c>
      <c r="J16" s="16">
        <v>6.1</v>
      </c>
      <c r="K16" s="86" t="str">
        <f>IF(ISNUMBER(B16),(B16*J16),"")</f>
        <v/>
      </c>
      <c r="L16" s="87">
        <v>65</v>
      </c>
      <c r="M16" s="61" t="str">
        <f>IF(ISNUMBER(B16),(ROUNDUP(B16*((1-$K$3)*L16),1)),"")</f>
        <v/>
      </c>
    </row>
    <row r="17" spans="2:18" x14ac:dyDescent="0.25">
      <c r="B17" s="100"/>
      <c r="C17" s="55" t="s">
        <v>75</v>
      </c>
      <c r="D17" s="67" t="s">
        <v>76</v>
      </c>
      <c r="E17" s="59"/>
      <c r="F17" s="16">
        <v>12</v>
      </c>
      <c r="G17" s="85">
        <v>2.5</v>
      </c>
      <c r="H17" s="16">
        <v>24</v>
      </c>
      <c r="I17" s="16" t="s">
        <v>77</v>
      </c>
      <c r="J17" s="16">
        <v>8.9</v>
      </c>
      <c r="K17" s="86" t="str">
        <f>IF(ISNUMBER(B17),(B17*J17),"")</f>
        <v/>
      </c>
      <c r="L17" s="87">
        <v>89</v>
      </c>
      <c r="M17" s="61" t="str">
        <f>IF(ISNUMBER(B17),(ROUNDUP(B17*((1-$K$3)*L17),1)),"")</f>
        <v/>
      </c>
    </row>
    <row r="18" spans="2:18" x14ac:dyDescent="0.25">
      <c r="B18" s="100"/>
      <c r="C18" s="55" t="s">
        <v>78</v>
      </c>
      <c r="D18" s="67" t="s">
        <v>79</v>
      </c>
      <c r="E18" s="59"/>
      <c r="F18" s="16">
        <v>12</v>
      </c>
      <c r="G18" s="85">
        <v>4.0999999999999996</v>
      </c>
      <c r="H18" s="16">
        <v>40</v>
      </c>
      <c r="I18" s="16" t="s">
        <v>80</v>
      </c>
      <c r="J18" s="16">
        <v>15.7</v>
      </c>
      <c r="K18" s="86" t="str">
        <f>IF(ISNUMBER(B18),(B18*J18),"")</f>
        <v/>
      </c>
      <c r="L18" s="87">
        <v>156</v>
      </c>
      <c r="M18" s="61" t="str">
        <f>IF(ISNUMBER(B18),(ROUNDUP(B18*((1-$K$3)*L18),1)),"")</f>
        <v/>
      </c>
    </row>
    <row r="19" spans="2:18" x14ac:dyDescent="0.25">
      <c r="B19" s="100"/>
      <c r="C19" s="55" t="s">
        <v>81</v>
      </c>
      <c r="D19" s="67" t="s">
        <v>82</v>
      </c>
      <c r="E19" s="59"/>
      <c r="F19" s="16">
        <v>12</v>
      </c>
      <c r="G19" s="85">
        <v>6.7</v>
      </c>
      <c r="H19" s="16">
        <v>65</v>
      </c>
      <c r="I19" s="16" t="s">
        <v>83</v>
      </c>
      <c r="J19" s="16">
        <v>24</v>
      </c>
      <c r="K19" s="86" t="str">
        <f>IF(ISNUMBER(B19),(B19*J19),"")</f>
        <v/>
      </c>
      <c r="L19" s="87">
        <v>219</v>
      </c>
      <c r="M19" s="61" t="str">
        <f>IF(ISNUMBER(B19),(ROUNDUP(B19*((1-$K$3)*L19),1)),"")</f>
        <v/>
      </c>
    </row>
    <row r="20" spans="2:18" ht="7.15" customHeight="1" x14ac:dyDescent="0.25">
      <c r="B20" s="62"/>
      <c r="C20" s="63"/>
      <c r="D20" s="64"/>
      <c r="E20" s="65"/>
      <c r="F20" s="64"/>
      <c r="G20" s="64"/>
      <c r="H20" s="64"/>
      <c r="I20" s="64"/>
      <c r="J20" s="64"/>
      <c r="K20" s="64"/>
      <c r="L20" s="64"/>
      <c r="M20" s="66"/>
    </row>
    <row r="21" spans="2:18" x14ac:dyDescent="0.25">
      <c r="B21" s="16" t="str">
        <f>IF(OR(IF(ISBLANK(B7),0,1),IF(ISBLANK(B9),0,1)),SUM(B7,B9),"")</f>
        <v/>
      </c>
      <c r="C21" s="55" t="s">
        <v>101</v>
      </c>
      <c r="D21" s="56" t="s">
        <v>102</v>
      </c>
      <c r="E21" s="11" t="s">
        <v>103</v>
      </c>
      <c r="F21" s="23"/>
      <c r="G21" s="23"/>
      <c r="H21" s="23"/>
      <c r="I21" s="23"/>
      <c r="J21" s="23"/>
      <c r="K21" s="88"/>
      <c r="L21" s="61">
        <v>12</v>
      </c>
      <c r="M21" s="61" t="str">
        <f>IF(ISNUMBER(B21),(ROUNDUP(B21*((1-$K$2)*L21),1)),"")</f>
        <v/>
      </c>
    </row>
    <row r="22" spans="2:18" ht="7.15" customHeight="1" x14ac:dyDescent="0.25">
      <c r="B22" s="62"/>
      <c r="C22" s="63"/>
      <c r="D22" s="64"/>
      <c r="E22" s="65"/>
      <c r="F22" s="64"/>
      <c r="G22" s="64"/>
      <c r="H22" s="64"/>
      <c r="I22" s="64"/>
      <c r="J22" s="64"/>
      <c r="K22" s="64"/>
      <c r="L22" s="64"/>
      <c r="M22" s="66"/>
    </row>
    <row r="23" spans="2:18" x14ac:dyDescent="0.25">
      <c r="B23" s="16" t="str">
        <f>IF(OR(IF(ISBLANK(B7),0,1),IF(ISBLANK(B9),0,1)),SUM(B7,B9),"")</f>
        <v/>
      </c>
      <c r="C23" s="55" t="s">
        <v>225</v>
      </c>
      <c r="D23" s="89" t="s">
        <v>105</v>
      </c>
      <c r="E23" s="173" t="s">
        <v>106</v>
      </c>
      <c r="F23" s="174"/>
      <c r="G23" s="174"/>
      <c r="H23" s="174"/>
      <c r="I23" s="174"/>
      <c r="J23" s="174"/>
      <c r="K23" s="175"/>
      <c r="L23" s="61">
        <v>15</v>
      </c>
      <c r="M23" s="61" t="str">
        <f>IF(ISNUMBER(B23),(ROUNDUP(B23*((1-$K$2)*L23),1)),"")</f>
        <v/>
      </c>
    </row>
    <row r="24" spans="2:18" ht="7.15" customHeight="1" x14ac:dyDescent="0.25">
      <c r="B24" s="62"/>
      <c r="C24" s="63"/>
      <c r="D24" s="64"/>
      <c r="E24" s="65"/>
      <c r="F24" s="64"/>
      <c r="G24" s="64"/>
      <c r="H24" s="64"/>
      <c r="I24" s="64"/>
      <c r="J24" s="64"/>
      <c r="K24" s="64"/>
      <c r="L24" s="64"/>
      <c r="M24" s="66"/>
    </row>
    <row r="25" spans="2:18" x14ac:dyDescent="0.25">
      <c r="B25" s="16" t="str">
        <f>IF(IF(ISBLANK(B7),0,1),B7,"")</f>
        <v/>
      </c>
      <c r="C25" s="9"/>
      <c r="D25" s="10" t="s">
        <v>108</v>
      </c>
      <c r="E25" s="11" t="s">
        <v>109</v>
      </c>
      <c r="F25" s="9"/>
      <c r="G25" s="9"/>
      <c r="H25" s="9"/>
      <c r="I25" s="16" t="s">
        <v>227</v>
      </c>
      <c r="J25" s="16">
        <v>0.23</v>
      </c>
      <c r="K25" s="60" t="str">
        <f>IF(ISNUMBER(B25),(B25*J25),"")</f>
        <v/>
      </c>
      <c r="L25" s="61">
        <v>78</v>
      </c>
      <c r="M25" s="61" t="str">
        <f>IF(ISNUMBER(B25),(ROUNDUP(B25*((1-$K$2)*L25),1)),"")</f>
        <v/>
      </c>
    </row>
    <row r="26" spans="2:18" x14ac:dyDescent="0.25">
      <c r="B26" s="16" t="str">
        <f>IF(IF(ISBLANK(B9),0,1),B9,"")</f>
        <v/>
      </c>
      <c r="C26" s="9"/>
      <c r="D26" s="10" t="s">
        <v>112</v>
      </c>
      <c r="E26" s="11" t="s">
        <v>113</v>
      </c>
      <c r="F26" s="9"/>
      <c r="G26" s="9"/>
      <c r="H26" s="9"/>
      <c r="I26" s="16" t="s">
        <v>226</v>
      </c>
      <c r="J26" s="16">
        <v>0.2</v>
      </c>
      <c r="K26" s="60" t="str">
        <f>IF(ISNUMBER(B26),(B26*J26),"")</f>
        <v/>
      </c>
      <c r="L26" s="61">
        <v>91</v>
      </c>
      <c r="M26" s="61" t="str">
        <f>IF(ISNUMBER(B26),(ROUNDUP(B26*((1-$K$2)*L26),1)),"")</f>
        <v/>
      </c>
    </row>
    <row r="27" spans="2:18" ht="7.15" customHeight="1" x14ac:dyDescent="0.25">
      <c r="B27" s="62"/>
      <c r="C27" s="63"/>
      <c r="D27" s="64"/>
      <c r="E27" s="65"/>
      <c r="F27" s="64"/>
      <c r="G27" s="64"/>
      <c r="H27" s="64"/>
      <c r="I27" s="64"/>
      <c r="J27" s="64"/>
      <c r="K27" s="64"/>
      <c r="L27" s="64"/>
      <c r="M27" s="66"/>
    </row>
    <row r="28" spans="2:18" x14ac:dyDescent="0.25">
      <c r="B28" s="100"/>
      <c r="C28" s="55"/>
      <c r="D28" s="89" t="s">
        <v>114</v>
      </c>
      <c r="E28" s="9"/>
      <c r="F28" s="9"/>
      <c r="G28" s="9"/>
      <c r="H28" s="9"/>
      <c r="I28" s="9"/>
      <c r="J28" s="9"/>
      <c r="K28" s="60"/>
      <c r="L28" s="61">
        <v>52</v>
      </c>
      <c r="M28" s="61" t="str">
        <f>IF(ISNUMBER(B28),(ROUNDUP(B28*((1-$K$2)*L28),1)),"")</f>
        <v/>
      </c>
    </row>
    <row r="29" spans="2:18" x14ac:dyDescent="0.25">
      <c r="B29" s="100"/>
      <c r="C29" s="9" t="s">
        <v>115</v>
      </c>
      <c r="D29" s="10" t="s">
        <v>116</v>
      </c>
      <c r="E29" s="9"/>
      <c r="F29" s="9"/>
      <c r="G29" s="9"/>
      <c r="H29" s="9"/>
      <c r="I29" s="16" t="s">
        <v>117</v>
      </c>
      <c r="J29" s="16">
        <v>0.2</v>
      </c>
      <c r="K29" s="61"/>
      <c r="L29" s="61">
        <v>300</v>
      </c>
      <c r="M29" s="61" t="str">
        <f>IF(ISNUMBER(B29),(ROUNDUP(B29*((1-$K$2)*L29),1)),"")</f>
        <v/>
      </c>
    </row>
    <row r="30" spans="2:18" ht="7.15" customHeight="1" x14ac:dyDescent="0.25">
      <c r="B30" s="62"/>
      <c r="C30" s="63"/>
      <c r="D30" s="64"/>
      <c r="E30" s="65"/>
      <c r="F30" s="64"/>
      <c r="G30" s="64"/>
      <c r="H30" s="64"/>
      <c r="I30" s="64"/>
      <c r="J30" s="64"/>
      <c r="K30" s="64"/>
      <c r="L30" s="64"/>
      <c r="M30" s="66"/>
    </row>
    <row r="31" spans="2:18" ht="15" customHeight="1" x14ac:dyDescent="0.25">
      <c r="B31" s="100"/>
      <c r="C31" s="90" t="str">
        <f>IF(ISBLANK(B9),"","Nicht möglich!")</f>
        <v/>
      </c>
      <c r="D31" s="91" t="s">
        <v>118</v>
      </c>
      <c r="E31" s="178" t="s">
        <v>151</v>
      </c>
      <c r="F31" s="179"/>
      <c r="G31" s="179"/>
      <c r="H31" s="180"/>
      <c r="I31" s="59" t="s">
        <v>223</v>
      </c>
      <c r="J31" s="74">
        <v>9</v>
      </c>
      <c r="K31" s="86" t="str">
        <f>IF(ISNUMBER(B31),(B31*J31),"")</f>
        <v/>
      </c>
      <c r="L31" s="87">
        <v>144</v>
      </c>
      <c r="M31" s="61" t="str">
        <f>IF(ISNUMBER(B31),(ROUNDUP(B31*((1-$K$2)*L31),1)),"")</f>
        <v/>
      </c>
      <c r="N31" s="171" t="str">
        <f>IF(OR(IF(ISBLANK(B18),0,1),IF(ISBLANK(B19),0,1)),"Nicht möglich, da Gehäuse zu klein ist.","")</f>
        <v/>
      </c>
      <c r="O31" s="172"/>
      <c r="P31" s="172"/>
      <c r="Q31" s="172"/>
      <c r="R31" s="172"/>
    </row>
    <row r="32" spans="2:18" ht="15" customHeight="1" x14ac:dyDescent="0.25">
      <c r="B32" s="100"/>
      <c r="C32" s="164" t="str">
        <f>IF(ISBLANK(B7),"","Nicht möglich!")</f>
        <v/>
      </c>
      <c r="D32" s="91" t="s">
        <v>228</v>
      </c>
      <c r="E32" s="181" t="s">
        <v>153</v>
      </c>
      <c r="F32" s="182"/>
      <c r="G32" s="182"/>
      <c r="H32" s="183"/>
      <c r="I32" s="73" t="s">
        <v>21</v>
      </c>
      <c r="J32" s="74">
        <v>11</v>
      </c>
      <c r="K32" s="86" t="str">
        <f>IF(ISNUMBER(B32),(B32*J32),"")</f>
        <v/>
      </c>
      <c r="L32" s="87">
        <v>207</v>
      </c>
      <c r="M32" s="61" t="str">
        <f>IF(ISNUMBER(B32),(ROUNDUP(B32*((1-$K$2)*L32),1)),"")</f>
        <v/>
      </c>
      <c r="N32" s="171" t="str">
        <f>IF(ISBLANK(B13),"","Nicht möglich da CT2440 zu groß ist!")</f>
        <v/>
      </c>
      <c r="O32" s="172"/>
      <c r="P32" s="172"/>
      <c r="Q32" s="172"/>
      <c r="R32" s="160"/>
    </row>
    <row r="33" spans="2:13" x14ac:dyDescent="0.25">
      <c r="B33" s="100"/>
      <c r="C33" s="90"/>
      <c r="D33" s="91" t="s">
        <v>119</v>
      </c>
      <c r="E33" s="181" t="s">
        <v>152</v>
      </c>
      <c r="F33" s="182"/>
      <c r="G33" s="182"/>
      <c r="H33" s="183"/>
      <c r="I33" s="73" t="s">
        <v>120</v>
      </c>
      <c r="J33" s="74">
        <v>23</v>
      </c>
      <c r="K33" s="86" t="str">
        <f>IF(ISNUMBER(B33),(B33*J33),"")</f>
        <v/>
      </c>
      <c r="L33" s="87">
        <v>558</v>
      </c>
      <c r="M33" s="61" t="str">
        <f>IF(ISNUMBER(B33),(ROUNDUP(B33*((1-$K$2)*L33),1)),"")</f>
        <v/>
      </c>
    </row>
    <row r="34" spans="2:13" ht="2.1" customHeight="1" x14ac:dyDescent="0.25">
      <c r="I34" s="6"/>
    </row>
    <row r="35" spans="2:13" ht="20.45" customHeight="1" thickBot="1" x14ac:dyDescent="0.3">
      <c r="B35" s="93" t="s">
        <v>121</v>
      </c>
      <c r="G35" s="102" t="s">
        <v>122</v>
      </c>
      <c r="J35" s="6" t="s">
        <v>123</v>
      </c>
      <c r="K35" s="94">
        <f>ROUNDUP(SUM(K7:K33),0)</f>
        <v>0</v>
      </c>
      <c r="L35" s="95"/>
      <c r="M35" s="96">
        <f>SUM(M7:M33)</f>
        <v>0</v>
      </c>
    </row>
    <row r="36" spans="2:13" ht="15.75" thickTop="1" x14ac:dyDescent="0.25">
      <c r="G36" s="97" t="s">
        <v>124</v>
      </c>
    </row>
    <row r="37" spans="2:13" x14ac:dyDescent="0.25">
      <c r="D37" s="98"/>
    </row>
    <row r="38" spans="2:13" ht="15" customHeight="1" x14ac:dyDescent="0.25">
      <c r="E38" s="177" t="s">
        <v>150</v>
      </c>
      <c r="F38" s="177"/>
      <c r="G38" s="176" t="str">
        <f>IF(AND(ISBLANK(B31),ISBLANK(B32),ISBLANK(B33)),"",'Artikelnummer Logik'!C4)</f>
        <v/>
      </c>
      <c r="H38" s="176"/>
      <c r="L38" s="92"/>
    </row>
    <row r="39" spans="2:13" ht="15" customHeight="1" x14ac:dyDescent="0.25">
      <c r="E39" s="177"/>
      <c r="F39" s="177"/>
      <c r="G39" s="176"/>
      <c r="H39" s="176"/>
      <c r="L39" s="99"/>
    </row>
  </sheetData>
  <sheetProtection algorithmName="SHA-512" hashValue="9OZnSUnH8rE+iiNMJPjzACwX6I32B3HYEXJEMNspKL+5N7U1dgXUybb4U+G/RgdUMrCW3aYMVvfUPVWu6GQ+kA==" saltValue="6Pk+m0eVMtEYPvD9q9GNsA==" spinCount="100000" sheet="1" selectLockedCells="1" autoFilter="0"/>
  <autoFilter ref="B5:M33" xr:uid="{D949490D-C369-45BA-A3F6-48F67316FC1D}"/>
  <mergeCells count="8">
    <mergeCell ref="N32:Q32"/>
    <mergeCell ref="N31:R31"/>
    <mergeCell ref="E23:K23"/>
    <mergeCell ref="G38:H39"/>
    <mergeCell ref="E38:F39"/>
    <mergeCell ref="E31:H31"/>
    <mergeCell ref="E32:H32"/>
    <mergeCell ref="E33:H33"/>
  </mergeCells>
  <conditionalFormatting sqref="B31:E32 I31:M32">
    <cfRule type="expression" dxfId="4" priority="6">
      <formula>IF(ISBLANK($B$13),0,1)</formula>
    </cfRule>
  </conditionalFormatting>
  <conditionalFormatting sqref="B31:M31">
    <cfRule type="expression" dxfId="3" priority="2">
      <formula>IF(ISBLANK($B$9),0,1)</formula>
    </cfRule>
    <cfRule type="expression" dxfId="2" priority="3">
      <formula>IF(ISBLANK($B$19),0,1)</formula>
    </cfRule>
    <cfRule type="expression" dxfId="1" priority="4">
      <formula>IF(ISBLANK($B$18),0,1)</formula>
    </cfRule>
  </conditionalFormatting>
  <conditionalFormatting sqref="B32:M32">
    <cfRule type="expression" dxfId="0" priority="1">
      <formula>IF(ISBLANK($B$7),0,1)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634BE-25F6-40E3-857E-0845BBD023F1}">
  <dimension ref="A1:W41"/>
  <sheetViews>
    <sheetView showGridLines="0" topLeftCell="A6" workbookViewId="0">
      <selection activeCell="K2" sqref="K2"/>
    </sheetView>
  </sheetViews>
  <sheetFormatPr baseColWidth="10" defaultColWidth="11.5703125" defaultRowHeight="15" x14ac:dyDescent="0.25"/>
  <cols>
    <col min="1" max="1" width="2.5703125" customWidth="1"/>
    <col min="2" max="2" width="5.28515625" customWidth="1"/>
    <col min="3" max="3" width="18.140625" customWidth="1"/>
    <col min="4" max="4" width="36.140625" customWidth="1"/>
    <col min="5" max="5" width="15.42578125" customWidth="1"/>
    <col min="6" max="6" width="8.28515625" customWidth="1"/>
    <col min="7" max="7" width="14.140625" customWidth="1"/>
    <col min="8" max="8" width="16.42578125" customWidth="1"/>
    <col min="9" max="9" width="17" customWidth="1"/>
    <col min="10" max="10" width="8.140625" customWidth="1"/>
    <col min="11" max="11" width="10.5703125" customWidth="1"/>
    <col min="12" max="12" width="10.85546875" customWidth="1"/>
    <col min="13" max="13" width="11.7109375" customWidth="1"/>
    <col min="14" max="14" width="6.140625" customWidth="1"/>
    <col min="17" max="17" width="13.28515625" customWidth="1"/>
  </cols>
  <sheetData>
    <row r="1" spans="1:23" ht="18.75" x14ac:dyDescent="0.3">
      <c r="B1" s="37" t="s">
        <v>229</v>
      </c>
    </row>
    <row r="2" spans="1:23" ht="16.149999999999999" customHeight="1" x14ac:dyDescent="0.25">
      <c r="B2" s="39" t="s">
        <v>26</v>
      </c>
      <c r="J2" s="40" t="s">
        <v>27</v>
      </c>
      <c r="K2" s="8"/>
    </row>
    <row r="3" spans="1:23" ht="16.149999999999999" customHeight="1" x14ac:dyDescent="0.25">
      <c r="B3" s="39"/>
      <c r="J3" s="40" t="s">
        <v>28</v>
      </c>
      <c r="K3" s="8"/>
    </row>
    <row r="4" spans="1:23" x14ac:dyDescent="0.25">
      <c r="C4" s="41"/>
      <c r="D4" s="42"/>
      <c r="L4" s="43" t="s">
        <v>29</v>
      </c>
    </row>
    <row r="5" spans="1:23" x14ac:dyDescent="0.25">
      <c r="B5" s="44" t="s">
        <v>30</v>
      </c>
      <c r="C5" s="45" t="s">
        <v>31</v>
      </c>
      <c r="D5" s="45" t="s">
        <v>32</v>
      </c>
      <c r="E5" s="44" t="s">
        <v>33</v>
      </c>
      <c r="F5" s="46" t="s">
        <v>34</v>
      </c>
      <c r="G5" s="47" t="s">
        <v>35</v>
      </c>
      <c r="H5" s="48" t="s">
        <v>36</v>
      </c>
      <c r="I5" s="46" t="s">
        <v>37</v>
      </c>
      <c r="J5" s="44" t="s">
        <v>38</v>
      </c>
      <c r="K5" s="44" t="s">
        <v>38</v>
      </c>
      <c r="L5" s="46" t="s">
        <v>39</v>
      </c>
      <c r="M5" s="49" t="s">
        <v>40</v>
      </c>
    </row>
    <row r="6" spans="1:23" ht="13.15" customHeight="1" x14ac:dyDescent="0.25">
      <c r="B6" s="50"/>
      <c r="C6" s="50"/>
      <c r="D6" s="50"/>
      <c r="E6" s="51" t="s">
        <v>41</v>
      </c>
      <c r="F6" s="51" t="s">
        <v>42</v>
      </c>
      <c r="G6" s="51" t="s">
        <v>43</v>
      </c>
      <c r="H6" s="51" t="s">
        <v>44</v>
      </c>
      <c r="I6" s="52" t="s">
        <v>45</v>
      </c>
      <c r="J6" s="53" t="s">
        <v>46</v>
      </c>
      <c r="K6" s="53" t="s">
        <v>47</v>
      </c>
      <c r="L6" s="53"/>
      <c r="M6" s="54" t="s">
        <v>48</v>
      </c>
    </row>
    <row r="7" spans="1:23" x14ac:dyDescent="0.25">
      <c r="B7" s="100"/>
      <c r="C7" s="55" t="s">
        <v>51</v>
      </c>
      <c r="D7" s="56" t="s">
        <v>52</v>
      </c>
      <c r="E7" s="57" t="s">
        <v>49</v>
      </c>
      <c r="F7" s="16">
        <v>24</v>
      </c>
      <c r="G7" s="16">
        <v>3</v>
      </c>
      <c r="H7" s="58" t="s">
        <v>19</v>
      </c>
      <c r="I7" s="59" t="s">
        <v>50</v>
      </c>
      <c r="J7" s="16">
        <v>0.95</v>
      </c>
      <c r="K7" s="60" t="str">
        <f>IF(ISNUMBER(B7),(B7*J7),"")</f>
        <v/>
      </c>
      <c r="L7" s="61">
        <v>244</v>
      </c>
      <c r="M7" s="61" t="str">
        <f>IF(ISNUMBER(B7),(ROUNDUP(B7*((1-$K$2)*L7),1)),"")</f>
        <v/>
      </c>
    </row>
    <row r="8" spans="1:23" ht="7.15" customHeight="1" x14ac:dyDescent="0.25">
      <c r="B8" s="62"/>
      <c r="C8" s="63"/>
      <c r="D8" s="64"/>
      <c r="E8" s="65"/>
      <c r="F8" s="64"/>
      <c r="G8" s="64"/>
      <c r="H8" s="64"/>
      <c r="I8" s="64"/>
      <c r="J8" s="64"/>
      <c r="K8" s="64"/>
      <c r="L8" s="64"/>
      <c r="M8" s="66"/>
    </row>
    <row r="9" spans="1:23" x14ac:dyDescent="0.25">
      <c r="B9" s="100"/>
      <c r="C9" s="55" t="s">
        <v>55</v>
      </c>
      <c r="D9" s="67" t="s">
        <v>56</v>
      </c>
      <c r="E9" s="57" t="s">
        <v>53</v>
      </c>
      <c r="F9" s="16">
        <v>24</v>
      </c>
      <c r="G9" s="16">
        <v>12</v>
      </c>
      <c r="H9" s="58" t="s">
        <v>19</v>
      </c>
      <c r="I9" s="59" t="s">
        <v>54</v>
      </c>
      <c r="J9" s="16">
        <v>1.56</v>
      </c>
      <c r="K9" s="60" t="str">
        <f>IF(ISNUMBER(B9),(B9*J9),"")</f>
        <v/>
      </c>
      <c r="L9" s="61">
        <v>459</v>
      </c>
      <c r="M9" s="61" t="str">
        <f>IF(ISNUMBER(B9),(ROUNDUP(B9*((1-$K$2)*L9),1)),"")</f>
        <v/>
      </c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68" customFormat="1" ht="7.15" customHeight="1" x14ac:dyDescent="0.25">
      <c r="B10" s="62"/>
      <c r="C10" s="63"/>
      <c r="D10" s="64"/>
      <c r="E10" s="65"/>
      <c r="F10" s="64"/>
      <c r="G10" s="64"/>
      <c r="H10" s="64"/>
      <c r="I10" s="64"/>
      <c r="J10" s="64"/>
      <c r="K10" s="64"/>
      <c r="L10" s="64"/>
      <c r="M10" s="66"/>
    </row>
    <row r="11" spans="1:23" x14ac:dyDescent="0.25">
      <c r="B11" s="100"/>
      <c r="C11" s="55" t="s">
        <v>57</v>
      </c>
      <c r="D11" s="69" t="s">
        <v>58</v>
      </c>
      <c r="E11" s="70" t="s">
        <v>59</v>
      </c>
      <c r="F11" s="59">
        <v>24</v>
      </c>
      <c r="G11" s="59">
        <v>25</v>
      </c>
      <c r="H11" s="16" t="s">
        <v>60</v>
      </c>
      <c r="I11" s="59" t="s">
        <v>61</v>
      </c>
      <c r="J11" s="16">
        <v>0.8</v>
      </c>
      <c r="K11" s="60" t="str">
        <f>IF(ISNUMBER(B11),(B11*J11),"")</f>
        <v/>
      </c>
      <c r="L11" s="61">
        <v>237</v>
      </c>
      <c r="M11" s="61" t="str">
        <f>IF(ISNUMBER(B11),(ROUNDUP(B11*((1-$K$2)*L11),1)),"")</f>
        <v/>
      </c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s="71" customFormat="1" ht="7.15" customHeight="1" x14ac:dyDescent="0.25">
      <c r="A12"/>
      <c r="B12" s="62"/>
      <c r="C12" s="63"/>
      <c r="D12" s="64"/>
      <c r="E12" s="65"/>
      <c r="F12" s="64"/>
      <c r="G12" s="64"/>
      <c r="H12" s="64"/>
      <c r="I12" s="64"/>
      <c r="J12" s="64"/>
      <c r="K12" s="64"/>
      <c r="L12" s="64"/>
      <c r="M12" s="66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7.25" x14ac:dyDescent="0.25">
      <c r="B13" s="100"/>
      <c r="C13" s="55" t="s">
        <v>62</v>
      </c>
      <c r="D13" s="72" t="s">
        <v>63</v>
      </c>
      <c r="E13" s="70" t="s">
        <v>59</v>
      </c>
      <c r="F13" s="73">
        <v>24</v>
      </c>
      <c r="G13" s="73">
        <v>40</v>
      </c>
      <c r="H13" s="74" t="s">
        <v>64</v>
      </c>
      <c r="I13" s="73" t="s">
        <v>198</v>
      </c>
      <c r="J13" s="74">
        <v>2</v>
      </c>
      <c r="K13" s="60" t="str">
        <f>IF(ISNUMBER(B13),(B13*J13),"")</f>
        <v/>
      </c>
      <c r="L13" s="75">
        <v>475</v>
      </c>
      <c r="M13" s="61" t="str">
        <f>IF(ISNUMBER(B13),(ROUNDUP(B13*((1-$K$2)*L13),1)),"")</f>
        <v/>
      </c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7.45" customHeight="1" x14ac:dyDescent="0.25">
      <c r="B14" s="76"/>
      <c r="C14" s="77" t="s">
        <v>66</v>
      </c>
      <c r="D14" s="78"/>
      <c r="E14" s="169"/>
      <c r="F14" s="9"/>
      <c r="G14" s="79" t="s">
        <v>67</v>
      </c>
      <c r="H14" s="80" t="s">
        <v>68</v>
      </c>
      <c r="I14" s="81"/>
      <c r="J14" s="23"/>
      <c r="K14" s="82"/>
      <c r="L14" s="83"/>
      <c r="M14" s="84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x14ac:dyDescent="0.25">
      <c r="B15" s="100"/>
      <c r="C15" s="55" t="s">
        <v>69</v>
      </c>
      <c r="D15" s="67" t="s">
        <v>70</v>
      </c>
      <c r="E15" s="59"/>
      <c r="F15" s="16">
        <v>12</v>
      </c>
      <c r="G15" s="85">
        <v>1.1000000000000001</v>
      </c>
      <c r="H15" s="16">
        <v>12</v>
      </c>
      <c r="I15" s="16" t="s">
        <v>71</v>
      </c>
      <c r="J15" s="16">
        <v>4.0999999999999996</v>
      </c>
      <c r="K15" s="86" t="str">
        <f>IF(ISNUMBER(B15),(B15*J15),"")</f>
        <v/>
      </c>
      <c r="L15" s="87">
        <v>43</v>
      </c>
      <c r="M15" s="61" t="str">
        <f>IF(ISNUMBER(B15),(ROUNDUP(B15*((1-$K$3)*L15),1)),"")</f>
        <v/>
      </c>
    </row>
    <row r="16" spans="1:23" x14ac:dyDescent="0.25">
      <c r="B16" s="100"/>
      <c r="C16" s="55" t="s">
        <v>72</v>
      </c>
      <c r="D16" s="67" t="s">
        <v>73</v>
      </c>
      <c r="E16" s="59"/>
      <c r="F16" s="16">
        <v>12</v>
      </c>
      <c r="G16" s="85">
        <v>1.6</v>
      </c>
      <c r="H16" s="16">
        <v>17</v>
      </c>
      <c r="I16" s="16" t="s">
        <v>74</v>
      </c>
      <c r="J16" s="16">
        <v>6.1</v>
      </c>
      <c r="K16" s="86" t="str">
        <f>IF(ISNUMBER(B16),(B16*J16),"")</f>
        <v/>
      </c>
      <c r="L16" s="87">
        <v>65</v>
      </c>
      <c r="M16" s="61" t="str">
        <f>IF(ISNUMBER(B16),(ROUNDUP(B16*((1-$K$3)*L16),1)),"")</f>
        <v/>
      </c>
    </row>
    <row r="17" spans="2:13" x14ac:dyDescent="0.25">
      <c r="B17" s="100"/>
      <c r="C17" s="55" t="s">
        <v>75</v>
      </c>
      <c r="D17" s="67" t="s">
        <v>76</v>
      </c>
      <c r="E17" s="59"/>
      <c r="F17" s="16">
        <v>12</v>
      </c>
      <c r="G17" s="85">
        <v>2.5</v>
      </c>
      <c r="H17" s="16">
        <v>24</v>
      </c>
      <c r="I17" s="16" t="s">
        <v>77</v>
      </c>
      <c r="J17" s="16">
        <v>8.9</v>
      </c>
      <c r="K17" s="86" t="str">
        <f>IF(ISNUMBER(B17),(B17*J17),"")</f>
        <v/>
      </c>
      <c r="L17" s="87">
        <v>89</v>
      </c>
      <c r="M17" s="61" t="str">
        <f>IF(ISNUMBER(B17),(ROUNDUP(B17*((1-$K$3)*L17),1)),"")</f>
        <v/>
      </c>
    </row>
    <row r="18" spans="2:13" x14ac:dyDescent="0.25">
      <c r="B18" s="100"/>
      <c r="C18" s="55" t="s">
        <v>78</v>
      </c>
      <c r="D18" s="67" t="s">
        <v>79</v>
      </c>
      <c r="E18" s="59"/>
      <c r="F18" s="16">
        <v>12</v>
      </c>
      <c r="G18" s="85">
        <v>4.0999999999999996</v>
      </c>
      <c r="H18" s="16">
        <v>40</v>
      </c>
      <c r="I18" s="16" t="s">
        <v>80</v>
      </c>
      <c r="J18" s="16">
        <v>15.7</v>
      </c>
      <c r="K18" s="86" t="str">
        <f>IF(ISNUMBER(B18),(B18*J18),"")</f>
        <v/>
      </c>
      <c r="L18" s="87">
        <v>156</v>
      </c>
      <c r="M18" s="61" t="str">
        <f>IF(ISNUMBER(B18),(ROUNDUP(B18*((1-$K$3)*L18),1)),"")</f>
        <v/>
      </c>
    </row>
    <row r="19" spans="2:13" x14ac:dyDescent="0.25">
      <c r="B19" s="100"/>
      <c r="C19" s="55" t="s">
        <v>81</v>
      </c>
      <c r="D19" s="67" t="s">
        <v>82</v>
      </c>
      <c r="E19" s="59"/>
      <c r="F19" s="16">
        <v>12</v>
      </c>
      <c r="G19" s="85">
        <v>6.7</v>
      </c>
      <c r="H19" s="16">
        <v>65</v>
      </c>
      <c r="I19" s="16" t="s">
        <v>83</v>
      </c>
      <c r="J19" s="16">
        <v>24</v>
      </c>
      <c r="K19" s="86" t="str">
        <f>IF(ISNUMBER(B19),(B19*J19),"")</f>
        <v/>
      </c>
      <c r="L19" s="87">
        <v>219</v>
      </c>
      <c r="M19" s="61" t="str">
        <f>IF(ISNUMBER(B19),(ROUNDUP(B19*((1-$K$3)*L19),1)),"")</f>
        <v/>
      </c>
    </row>
    <row r="20" spans="2:13" ht="7.15" customHeight="1" x14ac:dyDescent="0.25">
      <c r="B20" s="62"/>
      <c r="C20" s="63"/>
      <c r="D20" s="64"/>
      <c r="E20" s="65"/>
      <c r="F20" s="64"/>
      <c r="G20" s="64"/>
      <c r="H20" s="64"/>
      <c r="I20" s="64"/>
      <c r="J20" s="64"/>
      <c r="K20" s="64"/>
      <c r="L20" s="64"/>
      <c r="M20" s="66"/>
    </row>
    <row r="21" spans="2:13" x14ac:dyDescent="0.25">
      <c r="B21" s="100"/>
      <c r="C21" s="55" t="s">
        <v>84</v>
      </c>
      <c r="D21" s="67" t="s">
        <v>85</v>
      </c>
      <c r="E21" s="103" t="s">
        <v>86</v>
      </c>
      <c r="F21" s="16">
        <v>24</v>
      </c>
      <c r="G21" s="85">
        <v>1.1000000000000001</v>
      </c>
      <c r="H21" s="16">
        <v>12</v>
      </c>
      <c r="I21" s="16" t="s">
        <v>87</v>
      </c>
      <c r="J21" s="16">
        <v>9.4</v>
      </c>
      <c r="K21" s="86" t="str">
        <f>IF(ISNUMBER(B21),(B21*J21),"")</f>
        <v/>
      </c>
      <c r="L21" s="87">
        <v>153</v>
      </c>
      <c r="M21" s="61" t="str">
        <f>IF(ISNUMBER(B21),(ROUNDUP(B21*((1-$K$3)*L21),1)),"")</f>
        <v/>
      </c>
    </row>
    <row r="22" spans="2:13" x14ac:dyDescent="0.25">
      <c r="B22" s="100"/>
      <c r="C22" s="55" t="s">
        <v>88</v>
      </c>
      <c r="D22" s="67" t="s">
        <v>89</v>
      </c>
      <c r="E22" s="103" t="s">
        <v>90</v>
      </c>
      <c r="F22" s="16">
        <v>24</v>
      </c>
      <c r="G22" s="85">
        <v>1.6</v>
      </c>
      <c r="H22" s="16">
        <v>17</v>
      </c>
      <c r="I22" s="16" t="s">
        <v>91</v>
      </c>
      <c r="J22" s="16">
        <v>18</v>
      </c>
      <c r="K22" s="86" t="str">
        <f>IF(ISNUMBER(B22),(B22*J22),"")</f>
        <v/>
      </c>
      <c r="L22" s="87">
        <v>183</v>
      </c>
      <c r="M22" s="61" t="str">
        <f>IF(ISNUMBER(B22),(ROUNDUP(B22*((1-$K$3)*L22),1)),"")</f>
        <v/>
      </c>
    </row>
    <row r="23" spans="2:13" x14ac:dyDescent="0.25">
      <c r="B23" s="100"/>
      <c r="C23" s="55" t="s">
        <v>92</v>
      </c>
      <c r="D23" s="67" t="s">
        <v>93</v>
      </c>
      <c r="E23" s="103" t="s">
        <v>90</v>
      </c>
      <c r="F23" s="16">
        <v>24</v>
      </c>
      <c r="G23" s="85">
        <v>2.5</v>
      </c>
      <c r="H23" s="16">
        <v>24</v>
      </c>
      <c r="I23" s="16" t="s">
        <v>94</v>
      </c>
      <c r="J23" s="16">
        <v>20</v>
      </c>
      <c r="K23" s="86" t="str">
        <f>IF(ISNUMBER(B23),(B23*J23),"")</f>
        <v/>
      </c>
      <c r="L23" s="87">
        <v>228</v>
      </c>
      <c r="M23" s="61" t="str">
        <f>IF(ISNUMBER(B23),(ROUNDUP(B23*((1-$K$3)*L23),1)),"")</f>
        <v/>
      </c>
    </row>
    <row r="24" spans="2:13" x14ac:dyDescent="0.25">
      <c r="B24" s="100"/>
      <c r="C24" s="55" t="s">
        <v>95</v>
      </c>
      <c r="D24" s="67" t="s">
        <v>96</v>
      </c>
      <c r="E24" s="103" t="s">
        <v>90</v>
      </c>
      <c r="F24" s="16">
        <v>24</v>
      </c>
      <c r="G24" s="85">
        <v>4.0999999999999996</v>
      </c>
      <c r="H24" s="16">
        <v>40</v>
      </c>
      <c r="I24" s="16" t="s">
        <v>97</v>
      </c>
      <c r="J24" s="16">
        <v>33</v>
      </c>
      <c r="K24" s="86" t="str">
        <f>IF(ISNUMBER(B24),(B24*J24),"")</f>
        <v/>
      </c>
      <c r="L24" s="87">
        <v>360</v>
      </c>
      <c r="M24" s="61" t="str">
        <f>IF(ISNUMBER(B24),(ROUNDUP(B24*((1-$K$3)*L24),1)),"")</f>
        <v/>
      </c>
    </row>
    <row r="25" spans="2:13" x14ac:dyDescent="0.25">
      <c r="B25" s="101"/>
      <c r="C25" s="55" t="s">
        <v>98</v>
      </c>
      <c r="D25" s="67" t="s">
        <v>99</v>
      </c>
      <c r="E25" s="103" t="s">
        <v>90</v>
      </c>
      <c r="F25" s="16">
        <v>24</v>
      </c>
      <c r="G25" s="85">
        <v>6.7</v>
      </c>
      <c r="H25" s="16">
        <v>65</v>
      </c>
      <c r="I25" s="16" t="s">
        <v>100</v>
      </c>
      <c r="J25" s="16">
        <v>56</v>
      </c>
      <c r="K25" s="86" t="str">
        <f>IF(ISNUMBER(B25),(B25*J25),"")</f>
        <v/>
      </c>
      <c r="L25" s="87">
        <v>459</v>
      </c>
      <c r="M25" s="61" t="str">
        <f>IF(ISNUMBER(B25),(ROUNDUP(B25*((1-$K$3)*L25),1)),"")</f>
        <v/>
      </c>
    </row>
    <row r="26" spans="2:13" ht="7.15" customHeight="1" x14ac:dyDescent="0.25">
      <c r="B26" s="62"/>
      <c r="C26" s="63"/>
      <c r="D26" s="64"/>
      <c r="E26" s="65"/>
      <c r="F26" s="64"/>
      <c r="G26" s="64"/>
      <c r="H26" s="64"/>
      <c r="I26" s="64"/>
      <c r="J26" s="64"/>
      <c r="K26" s="64"/>
      <c r="L26" s="64"/>
      <c r="M26" s="66"/>
    </row>
    <row r="27" spans="2:13" x14ac:dyDescent="0.25">
      <c r="B27" s="100"/>
      <c r="C27" s="55" t="s">
        <v>101</v>
      </c>
      <c r="D27" s="56" t="s">
        <v>102</v>
      </c>
      <c r="E27" s="11" t="s">
        <v>103</v>
      </c>
      <c r="F27" s="23"/>
      <c r="G27" s="23"/>
      <c r="H27" s="23"/>
      <c r="I27" s="23"/>
      <c r="J27" s="23"/>
      <c r="K27" s="88"/>
      <c r="L27" s="61">
        <v>12</v>
      </c>
      <c r="M27" s="61" t="str">
        <f>IF(ISNUMBER(B27),(ROUNDUP(B27*((1-$K$2)*L27),1)),"")</f>
        <v/>
      </c>
    </row>
    <row r="28" spans="2:13" ht="7.15" customHeight="1" x14ac:dyDescent="0.25">
      <c r="B28" s="62"/>
      <c r="C28" s="63"/>
      <c r="D28" s="64"/>
      <c r="E28" s="65"/>
      <c r="F28" s="64"/>
      <c r="G28" s="64"/>
      <c r="H28" s="64"/>
      <c r="I28" s="64"/>
      <c r="J28" s="64"/>
      <c r="K28" s="64"/>
      <c r="L28" s="64"/>
      <c r="M28" s="66"/>
    </row>
    <row r="29" spans="2:13" x14ac:dyDescent="0.25">
      <c r="B29" s="100"/>
      <c r="C29" s="55" t="s">
        <v>104</v>
      </c>
      <c r="D29" s="89" t="s">
        <v>105</v>
      </c>
      <c r="E29" s="173" t="s">
        <v>106</v>
      </c>
      <c r="F29" s="174"/>
      <c r="G29" s="174"/>
      <c r="H29" s="174"/>
      <c r="I29" s="174"/>
      <c r="J29" s="174"/>
      <c r="K29" s="175"/>
      <c r="L29" s="61">
        <v>15</v>
      </c>
      <c r="M29" s="61" t="str">
        <f>IF(ISNUMBER(B29),(ROUNDUP(B29*((1-$K$2)*L29),1)),"")</f>
        <v/>
      </c>
    </row>
    <row r="30" spans="2:13" ht="7.15" customHeight="1" x14ac:dyDescent="0.25">
      <c r="B30" s="62"/>
      <c r="C30" s="63"/>
      <c r="D30" s="64"/>
      <c r="E30" s="65"/>
      <c r="F30" s="64"/>
      <c r="G30" s="64"/>
      <c r="H30" s="64"/>
      <c r="I30" s="64"/>
      <c r="J30" s="64"/>
      <c r="K30" s="64"/>
      <c r="L30" s="64"/>
      <c r="M30" s="66"/>
    </row>
    <row r="31" spans="2:13" x14ac:dyDescent="0.25">
      <c r="B31" s="100"/>
      <c r="C31" s="9" t="s">
        <v>107</v>
      </c>
      <c r="D31" s="10" t="s">
        <v>108</v>
      </c>
      <c r="E31" s="11" t="s">
        <v>109</v>
      </c>
      <c r="F31" s="9"/>
      <c r="G31" s="9"/>
      <c r="H31" s="9"/>
      <c r="I31" s="16" t="s">
        <v>110</v>
      </c>
      <c r="J31" s="16">
        <v>0.23</v>
      </c>
      <c r="K31" s="60" t="str">
        <f>IF(ISNUMBER(B31),(B31*J31),"")</f>
        <v/>
      </c>
      <c r="L31" s="61">
        <v>78</v>
      </c>
      <c r="M31" s="61" t="str">
        <f>IF(ISNUMBER(B31),(ROUNDUP(B31*((1-$K$2)*L31),1)),"")</f>
        <v/>
      </c>
    </row>
    <row r="32" spans="2:13" x14ac:dyDescent="0.25">
      <c r="B32" s="100"/>
      <c r="C32" s="9" t="s">
        <v>111</v>
      </c>
      <c r="D32" s="10" t="s">
        <v>112</v>
      </c>
      <c r="E32" s="11" t="s">
        <v>113</v>
      </c>
      <c r="F32" s="9"/>
      <c r="G32" s="9"/>
      <c r="H32" s="9"/>
      <c r="I32" s="16" t="s">
        <v>110</v>
      </c>
      <c r="J32" s="16">
        <v>0.2</v>
      </c>
      <c r="K32" s="60" t="str">
        <f>IF(ISNUMBER(B32),(B32*J32),"")</f>
        <v/>
      </c>
      <c r="L32" s="61">
        <v>91</v>
      </c>
      <c r="M32" s="61" t="str">
        <f>IF(ISNUMBER(B32),(ROUNDUP(B32*((1-$K$2)*L32),1)),"")</f>
        <v/>
      </c>
    </row>
    <row r="33" spans="2:13" ht="7.15" customHeight="1" x14ac:dyDescent="0.25">
      <c r="B33" s="62"/>
      <c r="C33" s="63"/>
      <c r="D33" s="64"/>
      <c r="E33" s="65"/>
      <c r="F33" s="64"/>
      <c r="G33" s="64"/>
      <c r="H33" s="64"/>
      <c r="I33" s="64"/>
      <c r="J33" s="64"/>
      <c r="K33" s="64"/>
      <c r="L33" s="64"/>
      <c r="M33" s="66"/>
    </row>
    <row r="34" spans="2:13" x14ac:dyDescent="0.25">
      <c r="B34" s="100"/>
      <c r="C34" s="55"/>
      <c r="D34" s="89" t="s">
        <v>114</v>
      </c>
      <c r="E34" s="9"/>
      <c r="F34" s="9"/>
      <c r="G34" s="9"/>
      <c r="H34" s="9"/>
      <c r="I34" s="9"/>
      <c r="J34" s="9"/>
      <c r="K34" s="60"/>
      <c r="L34" s="61">
        <v>52</v>
      </c>
      <c r="M34" s="61" t="str">
        <f>IF(ISNUMBER(B34),(ROUNDUP(B34*((1-$K$2)*L34),1)),"")</f>
        <v/>
      </c>
    </row>
    <row r="35" spans="2:13" x14ac:dyDescent="0.25">
      <c r="B35" s="100"/>
      <c r="C35" s="9" t="s">
        <v>115</v>
      </c>
      <c r="D35" s="10" t="s">
        <v>116</v>
      </c>
      <c r="E35" s="9"/>
      <c r="F35" s="9"/>
      <c r="G35" s="9"/>
      <c r="H35" s="9"/>
      <c r="I35" s="16" t="s">
        <v>117</v>
      </c>
      <c r="J35" s="16">
        <v>0.2</v>
      </c>
      <c r="K35" s="61"/>
      <c r="L35" s="61">
        <v>300</v>
      </c>
      <c r="M35" s="61" t="str">
        <f>IF(ISNUMBER(B35),(ROUNDUP(B35*((1-$K$2)*L35),1)),"")</f>
        <v/>
      </c>
    </row>
    <row r="36" spans="2:13" ht="1.9" customHeight="1" x14ac:dyDescent="0.25">
      <c r="G36" s="92"/>
      <c r="I36" s="6"/>
    </row>
    <row r="37" spans="2:13" ht="20.45" customHeight="1" thickBot="1" x14ac:dyDescent="0.3">
      <c r="B37" s="93" t="s">
        <v>121</v>
      </c>
      <c r="G37" s="104" t="s">
        <v>122</v>
      </c>
      <c r="J37" s="6" t="s">
        <v>123</v>
      </c>
      <c r="K37" s="94">
        <f>ROUNDUP(SUM(K7:K35),0)</f>
        <v>0</v>
      </c>
      <c r="L37" s="95"/>
      <c r="M37" s="96">
        <f>SUM(M7:M35)</f>
        <v>0</v>
      </c>
    </row>
    <row r="38" spans="2:13" ht="15.75" thickTop="1" x14ac:dyDescent="0.25">
      <c r="G38" s="97" t="s">
        <v>124</v>
      </c>
    </row>
    <row r="39" spans="2:13" x14ac:dyDescent="0.25">
      <c r="D39" s="98"/>
    </row>
    <row r="40" spans="2:13" ht="15" customHeight="1" x14ac:dyDescent="0.25">
      <c r="E40" s="177"/>
      <c r="F40" s="177"/>
      <c r="G40" s="176"/>
      <c r="H40" s="176"/>
      <c r="L40" s="92"/>
    </row>
    <row r="41" spans="2:13" ht="15" customHeight="1" x14ac:dyDescent="0.25">
      <c r="E41" s="177"/>
      <c r="F41" s="177"/>
      <c r="G41" s="176"/>
      <c r="H41" s="176"/>
      <c r="L41" s="99"/>
    </row>
  </sheetData>
  <sheetProtection algorithmName="SHA-512" hashValue="kjzwsF4PcdngjW5vlgEPTBBKG+fDFJBbRdNM48ow51GM8WppeBhlT+hpELfwUxb7ftqcpzHdfqgRS8a4tFboZw==" saltValue="8dEkwSGy0AIAmtQ+9O2rIQ==" spinCount="100000" sheet="1" selectLockedCells="1" autoFilter="0"/>
  <autoFilter ref="B5:M35" xr:uid="{D949490D-C369-45BA-A3F6-48F67316FC1D}"/>
  <mergeCells count="3">
    <mergeCell ref="E29:K29"/>
    <mergeCell ref="E40:F41"/>
    <mergeCell ref="G40:H4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137F-FE9C-4558-83EA-FB0FF77C6EFF}">
  <dimension ref="B1:Y48"/>
  <sheetViews>
    <sheetView showGridLines="0" workbookViewId="0">
      <selection activeCell="E32" sqref="E32"/>
    </sheetView>
  </sheetViews>
  <sheetFormatPr baseColWidth="10" defaultRowHeight="15" x14ac:dyDescent="0.25"/>
  <cols>
    <col min="1" max="1" width="3.5703125" customWidth="1"/>
    <col min="2" max="2" width="6.28515625" style="1" customWidth="1"/>
    <col min="3" max="3" width="51.140625" customWidth="1"/>
    <col min="4" max="7" width="4" customWidth="1"/>
    <col min="9" max="22" width="2.7109375" customWidth="1"/>
    <col min="25" max="25" width="13.140625" customWidth="1"/>
    <col min="26" max="26" width="21.7109375" customWidth="1"/>
    <col min="28" max="28" width="13.140625" customWidth="1"/>
    <col min="30" max="30" width="19" customWidth="1"/>
    <col min="31" max="31" width="12.7109375" customWidth="1"/>
  </cols>
  <sheetData>
    <row r="1" spans="2:22" x14ac:dyDescent="0.25">
      <c r="C1" s="2" t="s">
        <v>132</v>
      </c>
    </row>
    <row r="2" spans="2:22" x14ac:dyDescent="0.25">
      <c r="C2" s="7" t="s">
        <v>133</v>
      </c>
      <c r="I2" s="184" t="s">
        <v>127</v>
      </c>
      <c r="J2" s="185"/>
      <c r="K2" s="185"/>
      <c r="L2" s="185"/>
      <c r="M2" s="185"/>
      <c r="N2" s="185"/>
      <c r="O2" s="13">
        <v>7</v>
      </c>
      <c r="P2" s="13">
        <v>8</v>
      </c>
      <c r="Q2" s="12"/>
      <c r="R2" s="33">
        <v>10</v>
      </c>
      <c r="S2" s="33">
        <v>11</v>
      </c>
      <c r="T2" s="14">
        <v>12</v>
      </c>
      <c r="U2" s="14">
        <v>13</v>
      </c>
      <c r="V2" s="15">
        <v>14</v>
      </c>
    </row>
    <row r="4" spans="2:22" ht="18.75" customHeight="1" x14ac:dyDescent="0.3">
      <c r="C4" s="37" t="str">
        <f>I6&amp;J6&amp;K6&amp;L6&amp;M6&amp;N6&amp;O6&amp;P6&amp;Q6&amp;R6&amp;S6&amp;T6&amp;U6&amp;V6</f>
        <v>NKPG0000G00001</v>
      </c>
      <c r="H4" s="34" t="s">
        <v>129</v>
      </c>
      <c r="I4" s="35" t="s">
        <v>0</v>
      </c>
      <c r="J4" s="35" t="s">
        <v>1</v>
      </c>
      <c r="K4" s="35" t="s">
        <v>2</v>
      </c>
      <c r="L4" s="35" t="s">
        <v>3</v>
      </c>
      <c r="M4" s="35">
        <v>2</v>
      </c>
      <c r="N4" s="35">
        <v>1</v>
      </c>
      <c r="O4" s="35">
        <v>0</v>
      </c>
      <c r="P4" s="35">
        <v>8</v>
      </c>
      <c r="Q4" s="35" t="s">
        <v>3</v>
      </c>
      <c r="R4" s="35">
        <v>0</v>
      </c>
      <c r="S4" s="35">
        <v>1</v>
      </c>
      <c r="T4" s="35">
        <v>0</v>
      </c>
      <c r="U4" s="35">
        <v>5</v>
      </c>
      <c r="V4" s="35">
        <v>4</v>
      </c>
    </row>
    <row r="5" spans="2:22" ht="17.25" customHeight="1" x14ac:dyDescent="0.25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8.75" x14ac:dyDescent="0.3">
      <c r="I6" s="28" t="s">
        <v>0</v>
      </c>
      <c r="J6" s="28" t="str">
        <f>J8</f>
        <v>K</v>
      </c>
      <c r="K6" s="28" t="s">
        <v>2</v>
      </c>
      <c r="L6" s="28" t="s">
        <v>3</v>
      </c>
      <c r="M6" s="28">
        <f>SUM(M10:M31)</f>
        <v>0</v>
      </c>
      <c r="N6" s="28">
        <f t="shared" ref="N6:P6" si="0">SUM(N10:N31)</f>
        <v>0</v>
      </c>
      <c r="O6" s="28">
        <f t="shared" si="0"/>
        <v>0</v>
      </c>
      <c r="P6" s="28">
        <f t="shared" si="0"/>
        <v>0</v>
      </c>
      <c r="Q6" s="28" t="s">
        <v>3</v>
      </c>
      <c r="R6" s="28">
        <f>SUM(R29:R31)</f>
        <v>0</v>
      </c>
      <c r="S6" s="28">
        <f>SUM(S29:S31)</f>
        <v>0</v>
      </c>
      <c r="T6" s="28">
        <f>SUM(T20:T22)</f>
        <v>0</v>
      </c>
      <c r="U6" s="28">
        <f>SUM(U20:U22)</f>
        <v>0</v>
      </c>
      <c r="V6" s="28">
        <f>SUM(V24:V27)</f>
        <v>1</v>
      </c>
    </row>
    <row r="7" spans="2:22" ht="18.75" x14ac:dyDescent="0.3"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2:22" ht="18.75" x14ac:dyDescent="0.3">
      <c r="I8" s="28"/>
      <c r="J8" s="163" t="str">
        <f>IF(AND(IF(B10="x",0,1),IF(B11="x",0,1),IF(B12="x",0,1),IF(B13="x",0,1)),"K","B")</f>
        <v>K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2:22" ht="22.9" customHeight="1" x14ac:dyDescent="0.25">
      <c r="B9" s="36" t="s">
        <v>128</v>
      </c>
      <c r="C9" t="s">
        <v>126</v>
      </c>
    </row>
    <row r="10" spans="2:22" ht="15" customHeight="1" x14ac:dyDescent="0.25">
      <c r="B10" s="38" t="str">
        <f>IF(AND(IF(ISBLANK('Auswahl in Gehäuse'!B7),0,1),IF(ISBLANK('Auswahl in Gehäuse'!$B$11),1,0),IF(ISBLANK('Auswahl in Gehäuse'!$B$13),1,0),IF(ISBLANK('Auswahl in Gehäuse'!$B$31),0,1)),"x","")</f>
        <v/>
      </c>
      <c r="C10" s="166" t="s">
        <v>208</v>
      </c>
      <c r="D10" s="16">
        <v>4</v>
      </c>
      <c r="E10" s="16">
        <v>4</v>
      </c>
      <c r="F10" s="16">
        <v>0</v>
      </c>
      <c r="G10" s="16">
        <v>8</v>
      </c>
      <c r="H10" s="9"/>
      <c r="I10" s="11"/>
      <c r="J10" s="167" t="str">
        <f>IF(ISBLANK($J$8),"",$J$8)</f>
        <v>K</v>
      </c>
      <c r="K10" s="23"/>
      <c r="L10" s="23"/>
      <c r="M10" s="29" t="str">
        <f>IF($B10="x",F10,"")</f>
        <v/>
      </c>
      <c r="N10" s="29" t="str">
        <f>IF($B10="x",G10,"")</f>
        <v/>
      </c>
      <c r="O10" s="29" t="str">
        <f>IF($B10="x",D10,"")</f>
        <v/>
      </c>
      <c r="P10" s="29" t="str">
        <f>IF($B10="x",E10,"")</f>
        <v/>
      </c>
      <c r="Q10" s="23"/>
      <c r="R10" s="23"/>
      <c r="S10" s="23"/>
      <c r="T10" s="23"/>
      <c r="U10" s="23"/>
      <c r="V10" s="24"/>
    </row>
    <row r="11" spans="2:22" ht="15" customHeight="1" x14ac:dyDescent="0.25">
      <c r="B11" s="38" t="str">
        <f>IF(AND(IF(ISBLANK('Auswahl in Gehäuse'!B9),0,1),IF(ISBLANK('Auswahl in Gehäuse'!$B$11),1,0),IF(ISBLANK('Auswahl in Gehäuse'!$B$13),1,0),IF(ISBLANK('Auswahl in Gehäuse'!$B$32),0,1)),"x","")</f>
        <v/>
      </c>
      <c r="C11" s="166" t="s">
        <v>207</v>
      </c>
      <c r="D11" s="16">
        <v>1</v>
      </c>
      <c r="E11" s="16">
        <v>2</v>
      </c>
      <c r="F11" s="16">
        <v>0</v>
      </c>
      <c r="G11" s="16">
        <v>8</v>
      </c>
      <c r="H11" s="9"/>
      <c r="I11" s="11"/>
      <c r="J11" s="167" t="str">
        <f>IF(ISBLANK($J$8),"",$J$8)</f>
        <v>K</v>
      </c>
      <c r="K11" s="23"/>
      <c r="L11" s="23"/>
      <c r="M11" s="29" t="str">
        <f t="shared" ref="M11:M13" si="1">IF($B11="x",F11,"")</f>
        <v/>
      </c>
      <c r="N11" s="29" t="str">
        <f t="shared" ref="N11:N13" si="2">IF($B11="x",G11,"")</f>
        <v/>
      </c>
      <c r="O11" s="29" t="str">
        <f t="shared" ref="O11:O13" si="3">IF($B11="x",D11,"")</f>
        <v/>
      </c>
      <c r="P11" s="29" t="str">
        <f t="shared" ref="P11:P13" si="4">IF($B11="x",E11,"")</f>
        <v/>
      </c>
      <c r="Q11" s="23"/>
      <c r="R11" s="23"/>
      <c r="S11" s="23"/>
      <c r="T11" s="23"/>
      <c r="U11" s="23"/>
      <c r="V11" s="24"/>
    </row>
    <row r="12" spans="2:22" ht="15" customHeight="1" x14ac:dyDescent="0.25">
      <c r="B12" s="38" t="str">
        <f>IF(AND(IF(ISBLANK('Auswahl in Gehäuse'!B7),0,1),IF(ISBLANK('Auswahl in Gehäuse'!$B$11),1,0),IF(ISBLANK('Auswahl in Gehäuse'!$B$13),1,0),IF(ISBLANK('Auswahl in Gehäuse'!$B$33),0,1)),"x","")</f>
        <v/>
      </c>
      <c r="C12" s="165" t="s">
        <v>209</v>
      </c>
      <c r="D12" s="16">
        <v>0</v>
      </c>
      <c r="E12" s="16">
        <v>3</v>
      </c>
      <c r="F12" s="16">
        <v>0</v>
      </c>
      <c r="G12" s="16">
        <v>9</v>
      </c>
      <c r="H12" s="9"/>
      <c r="I12" s="11"/>
      <c r="J12" s="168" t="str">
        <f t="shared" ref="J12:J13" si="5">IF(ISBLANK($J$8),"",$J$8)</f>
        <v>K</v>
      </c>
      <c r="K12" s="23"/>
      <c r="L12" s="23"/>
      <c r="M12" s="29" t="str">
        <f t="shared" si="1"/>
        <v/>
      </c>
      <c r="N12" s="29" t="str">
        <f t="shared" si="2"/>
        <v/>
      </c>
      <c r="O12" s="29" t="str">
        <f t="shared" si="3"/>
        <v/>
      </c>
      <c r="P12" s="29" t="str">
        <f t="shared" si="4"/>
        <v/>
      </c>
      <c r="Q12" s="23"/>
      <c r="R12" s="23"/>
      <c r="S12" s="23"/>
      <c r="T12" s="23"/>
      <c r="U12" s="23"/>
      <c r="V12" s="24"/>
    </row>
    <row r="13" spans="2:22" ht="15" customHeight="1" x14ac:dyDescent="0.25">
      <c r="B13" s="38" t="str">
        <f>IF(AND(IF(ISBLANK('Auswahl in Gehäuse'!B9),0,1),IF(ISBLANK('Auswahl in Gehäuse'!$B$11),1,0),IF(ISBLANK('Auswahl in Gehäuse'!$B$13),1,0),IF(ISBLANK('Auswahl in Gehäuse'!$B$33),0,1)),"x","")</f>
        <v/>
      </c>
      <c r="C13" s="165" t="s">
        <v>210</v>
      </c>
      <c r="D13" s="16">
        <v>0</v>
      </c>
      <c r="E13" s="16">
        <v>1</v>
      </c>
      <c r="F13" s="16">
        <v>0</v>
      </c>
      <c r="G13" s="16">
        <v>9</v>
      </c>
      <c r="H13" s="9"/>
      <c r="I13" s="11"/>
      <c r="J13" s="168" t="str">
        <f t="shared" si="5"/>
        <v>K</v>
      </c>
      <c r="K13" s="23"/>
      <c r="L13" s="23"/>
      <c r="M13" s="29" t="str">
        <f t="shared" si="1"/>
        <v/>
      </c>
      <c r="N13" s="29" t="str">
        <f t="shared" si="2"/>
        <v/>
      </c>
      <c r="O13" s="29" t="str">
        <f t="shared" si="3"/>
        <v/>
      </c>
      <c r="P13" s="29" t="str">
        <f t="shared" si="4"/>
        <v/>
      </c>
      <c r="Q13" s="23"/>
      <c r="R13" s="23"/>
      <c r="S13" s="23"/>
      <c r="T13" s="23"/>
      <c r="U13" s="23"/>
      <c r="V13" s="24"/>
    </row>
    <row r="14" spans="2:22" ht="15" customHeight="1" x14ac:dyDescent="0.25">
      <c r="B14"/>
      <c r="M14" s="23"/>
      <c r="N14" s="23"/>
      <c r="O14" s="23"/>
      <c r="P14" s="23"/>
      <c r="Q14" s="23"/>
      <c r="R14" s="23"/>
      <c r="S14" s="23"/>
    </row>
    <row r="15" spans="2:22" ht="15" customHeight="1" x14ac:dyDescent="0.25">
      <c r="B15" s="38" t="str">
        <f>IF(AND(IF(ISBLANK('Auswahl in Gehäuse'!B7),0,1),IF(ISBLANK('Auswahl in Gehäuse'!B11),0,1)),"x","")</f>
        <v/>
      </c>
      <c r="C15" s="17" t="s">
        <v>13</v>
      </c>
      <c r="D15" s="16">
        <v>0</v>
      </c>
      <c r="E15" s="16">
        <v>7</v>
      </c>
      <c r="F15" s="16">
        <v>2</v>
      </c>
      <c r="G15" s="16">
        <v>1</v>
      </c>
      <c r="H15" s="9"/>
      <c r="I15" s="11"/>
      <c r="J15" s="167" t="str">
        <f>IF(ISBLANK($J$8),"",$J$8)</f>
        <v>K</v>
      </c>
      <c r="K15" s="23"/>
      <c r="L15" s="23"/>
      <c r="M15" s="29" t="str">
        <f>IF($B15="x",F15,"")</f>
        <v/>
      </c>
      <c r="N15" s="29" t="str">
        <f>IF($B15="x",G15,"")</f>
        <v/>
      </c>
      <c r="O15" s="29" t="str">
        <f>IF($B15="x",D15,"")</f>
        <v/>
      </c>
      <c r="P15" s="29" t="str">
        <f>IF($B15="x",E15,"")</f>
        <v/>
      </c>
      <c r="Q15" s="11"/>
      <c r="R15" s="23"/>
      <c r="S15" s="23"/>
      <c r="T15" s="23"/>
      <c r="U15" s="23"/>
      <c r="V15" s="24"/>
    </row>
    <row r="16" spans="2:22" x14ac:dyDescent="0.25">
      <c r="B16" s="38" t="str">
        <f>IF(AND(IF(ISBLANK('Auswahl in Gehäuse'!B9),0,1),IF(ISBLANK('Auswahl in Gehäuse'!B11),0,1)),"x","")</f>
        <v/>
      </c>
      <c r="C16" s="17" t="s">
        <v>14</v>
      </c>
      <c r="D16" s="16">
        <v>0</v>
      </c>
      <c r="E16" s="16">
        <v>8</v>
      </c>
      <c r="F16" s="16">
        <v>2</v>
      </c>
      <c r="G16" s="16">
        <v>1</v>
      </c>
      <c r="H16" s="9"/>
      <c r="I16" s="11"/>
      <c r="J16" s="167" t="str">
        <f>IF(ISBLANK($J$8),"",$J$8)</f>
        <v>K</v>
      </c>
      <c r="K16" s="23"/>
      <c r="L16" s="23"/>
      <c r="M16" s="29" t="str">
        <f t="shared" ref="M16:M18" si="6">IF($B16="x",F16,"")</f>
        <v/>
      </c>
      <c r="N16" s="29" t="str">
        <f t="shared" ref="N16:N18" si="7">IF($B16="x",G16,"")</f>
        <v/>
      </c>
      <c r="O16" s="29" t="str">
        <f t="shared" ref="O16:O18" si="8">IF($B16="x",D16,"")</f>
        <v/>
      </c>
      <c r="P16" s="29" t="str">
        <f t="shared" ref="P16:P18" si="9">IF($B16="x",E16,"")</f>
        <v/>
      </c>
      <c r="Q16" s="11"/>
      <c r="R16" s="23"/>
      <c r="S16" s="23"/>
      <c r="T16" s="23"/>
      <c r="U16" s="23"/>
      <c r="V16" s="24"/>
    </row>
    <row r="17" spans="2:25" ht="15" customHeight="1" x14ac:dyDescent="0.25">
      <c r="B17" s="38" t="str">
        <f>IF(AND(IF(ISBLANK('Auswahl in Gehäuse'!B7),0,1),IF(ISBLANK('Auswahl in Gehäuse'!B13),0,1)),"x","")</f>
        <v/>
      </c>
      <c r="C17" s="18" t="s">
        <v>11</v>
      </c>
      <c r="D17" s="16">
        <v>0</v>
      </c>
      <c r="E17" s="16">
        <v>9</v>
      </c>
      <c r="F17" s="16">
        <v>2</v>
      </c>
      <c r="G17" s="16">
        <v>1</v>
      </c>
      <c r="H17" s="9"/>
      <c r="I17" s="11"/>
      <c r="J17" s="167" t="str">
        <f>IF(ISBLANK($J$8),"",$J$8)</f>
        <v>K</v>
      </c>
      <c r="K17" s="23"/>
      <c r="L17" s="23"/>
      <c r="M17" s="29" t="str">
        <f t="shared" si="6"/>
        <v/>
      </c>
      <c r="N17" s="29" t="str">
        <f t="shared" si="7"/>
        <v/>
      </c>
      <c r="O17" s="29" t="str">
        <f t="shared" si="8"/>
        <v/>
      </c>
      <c r="P17" s="29" t="str">
        <f t="shared" si="9"/>
        <v/>
      </c>
      <c r="Q17" s="11"/>
      <c r="R17" s="23"/>
      <c r="S17" s="23"/>
      <c r="T17" s="23"/>
      <c r="U17" s="23"/>
      <c r="V17" s="24"/>
    </row>
    <row r="18" spans="2:25" x14ac:dyDescent="0.25">
      <c r="B18" s="38" t="str">
        <f>IF(AND(IF(ISBLANK('Auswahl in Gehäuse'!B9),0,1),IF(ISBLANK('Auswahl in Gehäuse'!B13),0,1)),"x","")</f>
        <v/>
      </c>
      <c r="C18" s="18" t="s">
        <v>12</v>
      </c>
      <c r="D18" s="16">
        <v>1</v>
      </c>
      <c r="E18" s="16">
        <v>0</v>
      </c>
      <c r="F18" s="16">
        <v>2</v>
      </c>
      <c r="G18" s="16">
        <v>1</v>
      </c>
      <c r="H18" s="9"/>
      <c r="I18" s="11"/>
      <c r="J18" s="167" t="str">
        <f>IF(ISBLANK($J$8),"",$J$8)</f>
        <v>K</v>
      </c>
      <c r="K18" s="23"/>
      <c r="L18" s="23"/>
      <c r="M18" s="29" t="str">
        <f t="shared" si="6"/>
        <v/>
      </c>
      <c r="N18" s="29" t="str">
        <f t="shared" si="7"/>
        <v/>
      </c>
      <c r="O18" s="29" t="str">
        <f t="shared" si="8"/>
        <v/>
      </c>
      <c r="P18" s="29" t="str">
        <f t="shared" si="9"/>
        <v/>
      </c>
      <c r="Q18" s="11"/>
      <c r="R18" s="23"/>
      <c r="S18" s="23"/>
      <c r="T18" s="23"/>
      <c r="U18" s="23"/>
      <c r="V18" s="24"/>
    </row>
    <row r="19" spans="2:25" ht="15" customHeight="1" x14ac:dyDescent="0.25">
      <c r="B19" s="5"/>
      <c r="C19" t="s">
        <v>125</v>
      </c>
      <c r="E19" s="1"/>
      <c r="F19" s="1"/>
      <c r="G19" s="1"/>
      <c r="O19" s="1"/>
    </row>
    <row r="20" spans="2:25" x14ac:dyDescent="0.25">
      <c r="B20" s="38" t="str">
        <f>IF(AND(ISBLANK('Auswahl in Gehäuse'!B25),ISBLANK('Auswahl in Gehäuse'!B26)),"x","")</f>
        <v/>
      </c>
      <c r="C20" s="19" t="s">
        <v>8</v>
      </c>
      <c r="D20" s="16">
        <v>0</v>
      </c>
      <c r="E20" s="16">
        <v>3</v>
      </c>
      <c r="F20" s="16"/>
      <c r="G20" s="16"/>
      <c r="H20" s="9"/>
      <c r="I20" s="11"/>
      <c r="J20" s="23"/>
      <c r="K20" s="23"/>
      <c r="L20" s="23"/>
      <c r="M20" s="23"/>
      <c r="N20" s="23"/>
      <c r="O20" s="25"/>
      <c r="P20" s="23"/>
      <c r="Q20" s="23"/>
      <c r="R20" s="23"/>
      <c r="S20" s="24"/>
      <c r="T20" s="30" t="str">
        <f t="shared" ref="T20:T22" si="10">IF($B20="x",D20,"")</f>
        <v/>
      </c>
      <c r="U20" s="30" t="str">
        <f t="shared" ref="U20:U22" si="11">IF($B20="x",E20,"")</f>
        <v/>
      </c>
      <c r="V20" s="9"/>
    </row>
    <row r="21" spans="2:25" ht="15" customHeight="1" x14ac:dyDescent="0.25">
      <c r="B21" s="38" t="str">
        <f>IF(OR(B15="x",B17="x",B10="x",B12="x"),"x","")</f>
        <v/>
      </c>
      <c r="C21" s="20" t="s">
        <v>9</v>
      </c>
      <c r="D21" s="16">
        <v>0</v>
      </c>
      <c r="E21" s="16">
        <v>4</v>
      </c>
      <c r="F21" s="16"/>
      <c r="G21" s="16"/>
      <c r="H21" s="9"/>
      <c r="I21" s="11"/>
      <c r="J21" s="23"/>
      <c r="K21" s="23"/>
      <c r="L21" s="23"/>
      <c r="M21" s="23"/>
      <c r="N21" s="23"/>
      <c r="O21" s="25"/>
      <c r="P21" s="23"/>
      <c r="Q21" s="23"/>
      <c r="R21" s="23"/>
      <c r="S21" s="24"/>
      <c r="T21" s="30" t="str">
        <f t="shared" si="10"/>
        <v/>
      </c>
      <c r="U21" s="30" t="str">
        <f t="shared" si="11"/>
        <v/>
      </c>
      <c r="V21" s="9"/>
    </row>
    <row r="22" spans="2:25" x14ac:dyDescent="0.25">
      <c r="B22" s="38" t="str">
        <f>IF(OR(B16="x",B18="x",B11="x",B13="x"),"x","")</f>
        <v/>
      </c>
      <c r="C22" s="20" t="s">
        <v>10</v>
      </c>
      <c r="D22" s="16">
        <v>0</v>
      </c>
      <c r="E22" s="16">
        <v>5</v>
      </c>
      <c r="F22" s="16"/>
      <c r="G22" s="16"/>
      <c r="H22" s="9"/>
      <c r="I22" s="11"/>
      <c r="J22" s="23"/>
      <c r="K22" s="23"/>
      <c r="L22" s="23"/>
      <c r="M22" s="23"/>
      <c r="N22" s="23"/>
      <c r="O22" s="25"/>
      <c r="P22" s="23"/>
      <c r="Q22" s="23"/>
      <c r="R22" s="23"/>
      <c r="S22" s="24"/>
      <c r="T22" s="30" t="str">
        <f t="shared" si="10"/>
        <v/>
      </c>
      <c r="U22" s="30" t="str">
        <f t="shared" si="11"/>
        <v/>
      </c>
      <c r="V22" s="9"/>
    </row>
    <row r="23" spans="2:25" x14ac:dyDescent="0.25">
      <c r="B23" s="5"/>
      <c r="C23" s="3" t="s">
        <v>16</v>
      </c>
      <c r="E23" s="1"/>
      <c r="F23" s="1"/>
      <c r="G23" s="1"/>
      <c r="O23" s="1"/>
    </row>
    <row r="24" spans="2:25" x14ac:dyDescent="0.25">
      <c r="B24" s="38" t="str">
        <f>IF(AND(ISBLANK('Auswahl in Gehäuse'!B28),ISBLANK('Auswahl in Gehäuse'!B29)),"x","")</f>
        <v>x</v>
      </c>
      <c r="C24" s="21" t="s">
        <v>4</v>
      </c>
      <c r="D24" s="16">
        <v>1</v>
      </c>
      <c r="E24" s="16"/>
      <c r="F24" s="16"/>
      <c r="G24" s="16"/>
      <c r="H24" s="9"/>
      <c r="I24" s="11"/>
      <c r="J24" s="23"/>
      <c r="K24" s="23"/>
      <c r="L24" s="23"/>
      <c r="M24" s="23"/>
      <c r="N24" s="23"/>
      <c r="O24" s="25"/>
      <c r="P24" s="23"/>
      <c r="Q24" s="23"/>
      <c r="R24" s="23"/>
      <c r="S24" s="23"/>
      <c r="T24" s="23"/>
      <c r="U24" s="24"/>
      <c r="V24" s="31">
        <f>IF($B24="x",D24,"")</f>
        <v>1</v>
      </c>
    </row>
    <row r="25" spans="2:25" x14ac:dyDescent="0.25">
      <c r="B25" s="38" t="str">
        <f>IF(AND(ISBLANK('Auswahl in Gehäuse'!B29),IF(ISBLANK('Auswahl in Gehäuse'!B28),0,1)),"x","")</f>
        <v/>
      </c>
      <c r="C25" s="22" t="s">
        <v>5</v>
      </c>
      <c r="D25" s="16">
        <v>2</v>
      </c>
      <c r="E25" s="16"/>
      <c r="F25" s="16"/>
      <c r="G25" s="16"/>
      <c r="H25" s="9"/>
      <c r="I25" s="11"/>
      <c r="J25" s="23"/>
      <c r="K25" s="23"/>
      <c r="L25" s="23"/>
      <c r="M25" s="23"/>
      <c r="N25" s="23"/>
      <c r="O25" s="25"/>
      <c r="P25" s="23"/>
      <c r="Q25" s="23"/>
      <c r="R25" s="23"/>
      <c r="S25" s="23"/>
      <c r="T25" s="23"/>
      <c r="U25" s="24"/>
      <c r="V25" s="31" t="str">
        <f t="shared" ref="V25:V27" si="12">IF($B25="x",D25,"")</f>
        <v/>
      </c>
    </row>
    <row r="26" spans="2:25" x14ac:dyDescent="0.25">
      <c r="B26" s="38" t="str">
        <f>IF(AND(ISBLANK('Auswahl in Gehäuse'!B28),IF(ISBLANK('Auswahl in Gehäuse'!B29),0,1)),"x","")</f>
        <v/>
      </c>
      <c r="C26" s="21" t="s">
        <v>6</v>
      </c>
      <c r="D26" s="16">
        <v>3</v>
      </c>
      <c r="E26" s="16"/>
      <c r="F26" s="16"/>
      <c r="G26" s="16"/>
      <c r="H26" s="9"/>
      <c r="I26" s="11"/>
      <c r="J26" s="23"/>
      <c r="K26" s="23"/>
      <c r="L26" s="23"/>
      <c r="M26" s="23"/>
      <c r="N26" s="23"/>
      <c r="O26" s="25"/>
      <c r="P26" s="23"/>
      <c r="Q26" s="23"/>
      <c r="R26" s="23"/>
      <c r="S26" s="23"/>
      <c r="T26" s="23"/>
      <c r="U26" s="24"/>
      <c r="V26" s="31" t="str">
        <f t="shared" si="12"/>
        <v/>
      </c>
    </row>
    <row r="27" spans="2:25" x14ac:dyDescent="0.25">
      <c r="B27" s="38" t="str">
        <f>IF(AND(IF(ISBLANK('Auswahl in Gehäuse'!B28),0,1),IF(ISBLANK('Auswahl in Gehäuse'!B29),0,1)),"x","")</f>
        <v/>
      </c>
      <c r="C27" s="22" t="s">
        <v>7</v>
      </c>
      <c r="D27" s="16">
        <v>4</v>
      </c>
      <c r="E27" s="16"/>
      <c r="F27" s="16"/>
      <c r="G27" s="16"/>
      <c r="H27" s="9"/>
      <c r="I27" s="11"/>
      <c r="J27" s="23"/>
      <c r="K27" s="23"/>
      <c r="L27" s="23"/>
      <c r="M27" s="23"/>
      <c r="N27" s="23"/>
      <c r="O27" s="25"/>
      <c r="P27" s="23"/>
      <c r="Q27" s="23"/>
      <c r="R27" s="23"/>
      <c r="S27" s="23"/>
      <c r="T27" s="23"/>
      <c r="U27" s="24"/>
      <c r="V27" s="31" t="str">
        <f t="shared" si="12"/>
        <v/>
      </c>
    </row>
    <row r="28" spans="2:25" x14ac:dyDescent="0.25">
      <c r="B28" s="5"/>
      <c r="C28" s="4" t="s">
        <v>15</v>
      </c>
      <c r="E28" s="1"/>
      <c r="F28" s="1"/>
      <c r="G28" s="1"/>
      <c r="O28" s="1"/>
    </row>
    <row r="29" spans="2:25" x14ac:dyDescent="0.25">
      <c r="B29" s="38" t="str">
        <f>IF(ISBLANK('Auswahl in Gehäuse'!B31),"","x")</f>
        <v/>
      </c>
      <c r="C29" s="26" t="s">
        <v>224</v>
      </c>
      <c r="D29" s="16">
        <v>0</v>
      </c>
      <c r="E29" s="16">
        <v>1</v>
      </c>
      <c r="F29" s="16"/>
      <c r="G29" s="16"/>
      <c r="H29" s="9"/>
      <c r="I29" s="11"/>
      <c r="J29" s="23"/>
      <c r="K29" s="23"/>
      <c r="L29" s="23"/>
      <c r="M29" s="23"/>
      <c r="N29" s="23"/>
      <c r="O29" s="25"/>
      <c r="P29" s="23"/>
      <c r="Q29" s="24"/>
      <c r="R29" s="32" t="str">
        <f t="shared" ref="R29:R30" si="13">IF($B29="x",D29,"")</f>
        <v/>
      </c>
      <c r="S29" s="32" t="str">
        <f t="shared" ref="S29:S30" si="14">IF($B29="x",E29,"")</f>
        <v/>
      </c>
      <c r="T29" s="11"/>
      <c r="U29" s="23"/>
      <c r="V29" s="24"/>
    </row>
    <row r="30" spans="2:25" x14ac:dyDescent="0.25">
      <c r="B30" s="38" t="str">
        <f>IF(ISBLANK('Auswahl in Gehäuse'!B32),"","x")</f>
        <v/>
      </c>
      <c r="C30" s="27" t="s">
        <v>130</v>
      </c>
      <c r="D30" s="16">
        <v>0</v>
      </c>
      <c r="E30" s="16">
        <v>1</v>
      </c>
      <c r="F30" s="16"/>
      <c r="G30" s="16"/>
      <c r="H30" s="9"/>
      <c r="I30" s="11"/>
      <c r="J30" s="23"/>
      <c r="K30" s="23"/>
      <c r="L30" s="23"/>
      <c r="M30" s="23"/>
      <c r="N30" s="23"/>
      <c r="O30" s="25"/>
      <c r="P30" s="23"/>
      <c r="Q30" s="24"/>
      <c r="R30" s="32" t="str">
        <f t="shared" si="13"/>
        <v/>
      </c>
      <c r="S30" s="32" t="str">
        <f t="shared" si="14"/>
        <v/>
      </c>
      <c r="T30" s="11"/>
      <c r="U30" s="23"/>
      <c r="V30" s="24"/>
    </row>
    <row r="31" spans="2:25" x14ac:dyDescent="0.25">
      <c r="B31" s="38" t="str">
        <f>IF(IF(ISBLANK('Auswahl in Gehäuse'!B33),1,0),"","x")</f>
        <v/>
      </c>
      <c r="C31" s="27" t="s">
        <v>131</v>
      </c>
      <c r="D31" s="16">
        <v>0</v>
      </c>
      <c r="E31" s="16">
        <f>IF(B34="x",2,IF(B34="",1,""))</f>
        <v>1</v>
      </c>
      <c r="F31" s="16"/>
      <c r="G31" s="16"/>
      <c r="H31" s="9"/>
      <c r="I31" s="11"/>
      <c r="J31" s="23"/>
      <c r="K31" s="23"/>
      <c r="L31" s="23"/>
      <c r="M31" s="23"/>
      <c r="N31" s="23"/>
      <c r="O31" s="25"/>
      <c r="P31" s="23"/>
      <c r="Q31" s="24"/>
      <c r="R31" s="32" t="str">
        <f>IF($B31="x",D31,"")</f>
        <v/>
      </c>
      <c r="S31" s="32" t="str">
        <f>IF($B31="x",E31,"")</f>
        <v/>
      </c>
      <c r="T31" s="11"/>
      <c r="U31" s="23"/>
      <c r="V31" s="24"/>
      <c r="Y31" t="str">
        <f>IF(OR(AND(B31="x",B18="x"),AND(B31="x",B17="x"),AND(B31="x",B12),AND(B31="x",B13="x")),1,"2")</f>
        <v>2</v>
      </c>
    </row>
    <row r="32" spans="2:25" x14ac:dyDescent="0.25">
      <c r="E32" s="1"/>
      <c r="F32" s="1"/>
      <c r="G32" s="1"/>
      <c r="O32" s="1"/>
    </row>
    <row r="33" spans="2:7" x14ac:dyDescent="0.25">
      <c r="E33" s="1"/>
      <c r="F33" s="1"/>
      <c r="G33" s="1"/>
    </row>
    <row r="34" spans="2:7" x14ac:dyDescent="0.25">
      <c r="B34" s="170" t="str">
        <f>IF(OR(AND(B31="x",B16="x"),AND(B31="x",B15="x")),"x","")</f>
        <v/>
      </c>
      <c r="E34" s="1"/>
      <c r="F34" s="1"/>
      <c r="G34" s="1"/>
    </row>
    <row r="35" spans="2:7" x14ac:dyDescent="0.25">
      <c r="E35" s="1"/>
      <c r="F35" s="1"/>
      <c r="G35" s="1"/>
    </row>
    <row r="36" spans="2:7" x14ac:dyDescent="0.25">
      <c r="E36" s="1"/>
      <c r="F36" s="1"/>
      <c r="G36" s="1"/>
    </row>
    <row r="37" spans="2:7" ht="20.100000000000001" customHeight="1" x14ac:dyDescent="0.25">
      <c r="E37" s="1"/>
      <c r="F37" s="1"/>
      <c r="G37" s="1"/>
    </row>
    <row r="38" spans="2:7" ht="20.100000000000001" customHeight="1" x14ac:dyDescent="0.25">
      <c r="E38" s="1"/>
      <c r="F38" s="1"/>
      <c r="G38" s="1"/>
    </row>
    <row r="39" spans="2:7" ht="20.100000000000001" customHeight="1" x14ac:dyDescent="0.25">
      <c r="E39" s="1"/>
      <c r="F39" s="1"/>
      <c r="G39" s="1"/>
    </row>
    <row r="40" spans="2:7" ht="20.100000000000001" customHeight="1" x14ac:dyDescent="0.25">
      <c r="E40" s="1"/>
      <c r="F40" s="1"/>
      <c r="G40" s="1"/>
    </row>
    <row r="41" spans="2:7" ht="20.100000000000001" customHeight="1" x14ac:dyDescent="0.25">
      <c r="E41" s="1"/>
      <c r="F41" s="1"/>
      <c r="G41" s="1"/>
    </row>
    <row r="42" spans="2:7" ht="20.100000000000001" customHeight="1" x14ac:dyDescent="0.25">
      <c r="E42" s="1"/>
      <c r="F42" s="1"/>
      <c r="G42" s="1"/>
    </row>
    <row r="43" spans="2:7" ht="20.100000000000001" customHeight="1" x14ac:dyDescent="0.25"/>
    <row r="44" spans="2:7" ht="20.100000000000001" customHeight="1" x14ac:dyDescent="0.25"/>
    <row r="45" spans="2:7" ht="39.950000000000003" customHeight="1" x14ac:dyDescent="0.25"/>
    <row r="46" spans="2:7" ht="39.950000000000003" customHeight="1" x14ac:dyDescent="0.25"/>
    <row r="47" spans="2:7" ht="39.950000000000003" customHeight="1" x14ac:dyDescent="0.25"/>
    <row r="48" spans="2:7" ht="39.950000000000003" customHeight="1" x14ac:dyDescent="0.25"/>
  </sheetData>
  <sheetProtection algorithmName="SHA-512" hashValue="y+/J9fEsnBQwSzOc8S4eAQ2y/65zqravS/cL2phUtw+/XelCUH9Xn0CxkXNPseMrbj/Q+NLmPSWkclucP1WISA==" saltValue="u1j/mgc43C700MYbGUNJsQ==" spinCount="100000" sheet="1" selectLockedCells="1"/>
  <autoFilter ref="B9:E32" xr:uid="{55A0137F-FE9C-4558-83EA-FB0FF77C6EFF}"/>
  <mergeCells count="1">
    <mergeCell ref="I2:N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D9DD-295A-49F3-85C4-A2F172C806DA}">
  <dimension ref="B6"/>
  <sheetViews>
    <sheetView showGridLines="0" zoomScale="80" zoomScaleNormal="80" workbookViewId="0">
      <selection activeCell="M43" sqref="M43"/>
    </sheetView>
  </sheetViews>
  <sheetFormatPr baseColWidth="10" defaultRowHeight="15" x14ac:dyDescent="0.25"/>
  <cols>
    <col min="1" max="1" width="8.28515625" customWidth="1"/>
    <col min="8" max="8" width="15.28515625" customWidth="1"/>
  </cols>
  <sheetData>
    <row r="6" spans="2:2" ht="15.75" x14ac:dyDescent="0.25">
      <c r="B6" s="159" t="s">
        <v>186</v>
      </c>
    </row>
  </sheetData>
  <sheetProtection algorithmName="SHA-512" hashValue="Qn+RyqmYwZ3fbNrhudF5jeWZW4fWXWWIvVv+WOtD6yJ5LWa0R/EpzZhAjERzpt6LvUU9b2dOKQTknBtOrGuFiw==" saltValue="Jk8bOCB9ufJ+WR+ZlTvOwg==" spinCount="100000" sheet="1" objects="1" scenarios="1"/>
  <pageMargins left="0.19685039370078741" right="0.19685039370078741" top="0.78740157480314965" bottom="0.78740157480314965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D08E-6506-4F90-AAEC-B6203D7F205F}">
  <dimension ref="A2:Z37"/>
  <sheetViews>
    <sheetView showGridLines="0" showRowColHeaders="0" zoomScale="80" zoomScaleNormal="80" workbookViewId="0">
      <selection activeCell="R27" sqref="R27"/>
    </sheetView>
  </sheetViews>
  <sheetFormatPr baseColWidth="10" defaultRowHeight="15" x14ac:dyDescent="0.25"/>
  <cols>
    <col min="1" max="1" width="2.7109375" customWidth="1"/>
    <col min="2" max="11" width="5.28515625" customWidth="1"/>
    <col min="12" max="12" width="6.28515625" customWidth="1"/>
    <col min="13" max="20" width="5.28515625" customWidth="1"/>
    <col min="21" max="21" width="6.7109375" customWidth="1"/>
    <col min="22" max="30" width="5.28515625" customWidth="1"/>
  </cols>
  <sheetData>
    <row r="2" spans="3:26" ht="18" x14ac:dyDescent="0.35">
      <c r="D2" t="s">
        <v>185</v>
      </c>
    </row>
    <row r="5" spans="3:26" x14ac:dyDescent="0.25">
      <c r="F5" s="1"/>
      <c r="M5" s="1"/>
    </row>
    <row r="6" spans="3:26" x14ac:dyDescent="0.25">
      <c r="E6" s="157"/>
      <c r="M6" s="5"/>
      <c r="W6" s="1"/>
    </row>
    <row r="7" spans="3:26" x14ac:dyDescent="0.25">
      <c r="E7" s="157"/>
      <c r="J7" s="158"/>
      <c r="L7" s="5"/>
      <c r="P7" s="157"/>
      <c r="V7" s="157"/>
    </row>
    <row r="8" spans="3:26" ht="15.75" thickBot="1" x14ac:dyDescent="0.3">
      <c r="F8" s="156"/>
      <c r="L8" s="156"/>
      <c r="Q8" s="156"/>
      <c r="R8" s="156"/>
    </row>
    <row r="9" spans="3:26" x14ac:dyDescent="0.25">
      <c r="D9" s="155" t="s">
        <v>184</v>
      </c>
      <c r="E9" s="153"/>
      <c r="F9" s="152"/>
      <c r="G9" s="151"/>
      <c r="H9" s="128" t="s">
        <v>178</v>
      </c>
      <c r="J9" s="154"/>
      <c r="N9" s="128"/>
      <c r="O9" s="116"/>
      <c r="V9" s="153"/>
      <c r="W9" s="152"/>
      <c r="X9" s="151"/>
      <c r="Y9" s="128"/>
      <c r="Z9" s="128" t="s">
        <v>183</v>
      </c>
    </row>
    <row r="10" spans="3:26" x14ac:dyDescent="0.25">
      <c r="C10" s="135"/>
      <c r="D10" s="148"/>
      <c r="E10" s="122"/>
      <c r="G10" s="129"/>
      <c r="H10" s="150"/>
      <c r="I10" s="135"/>
      <c r="J10" s="149"/>
      <c r="K10" s="134"/>
      <c r="L10" s="134"/>
      <c r="M10" s="134"/>
      <c r="N10" s="135"/>
      <c r="O10" s="135"/>
      <c r="P10" s="135"/>
      <c r="Q10" s="135"/>
      <c r="R10" s="135"/>
      <c r="S10" s="149"/>
      <c r="T10" s="135"/>
      <c r="U10" s="148"/>
      <c r="V10" s="122"/>
      <c r="X10" s="129"/>
      <c r="Y10" s="135"/>
      <c r="Z10" s="135"/>
    </row>
    <row r="11" spans="3:26" x14ac:dyDescent="0.25">
      <c r="C11" s="139"/>
      <c r="D11" s="147" t="s">
        <v>182</v>
      </c>
      <c r="E11" s="122"/>
      <c r="G11" s="129"/>
      <c r="H11" s="146" t="s">
        <v>181</v>
      </c>
      <c r="I11" s="139"/>
      <c r="J11" s="145"/>
      <c r="K11" s="144"/>
      <c r="L11" s="144"/>
      <c r="M11" s="144"/>
      <c r="N11" s="141"/>
      <c r="O11" s="143"/>
      <c r="P11" s="139"/>
      <c r="Q11" s="139"/>
      <c r="R11" s="139"/>
      <c r="S11" s="137"/>
      <c r="T11" s="139"/>
      <c r="U11" s="142"/>
      <c r="V11" s="122"/>
      <c r="X11" s="129"/>
      <c r="Y11" s="141"/>
      <c r="Z11" s="141" t="s">
        <v>180</v>
      </c>
    </row>
    <row r="12" spans="3:26" x14ac:dyDescent="0.25">
      <c r="E12" s="122"/>
      <c r="G12" s="129"/>
      <c r="J12" s="120"/>
      <c r="P12" s="135"/>
      <c r="Q12" s="135"/>
      <c r="S12" s="140"/>
      <c r="V12" s="122"/>
      <c r="X12" s="129"/>
    </row>
    <row r="13" spans="3:26" x14ac:dyDescent="0.25">
      <c r="C13" s="139"/>
      <c r="D13" s="138" t="s">
        <v>179</v>
      </c>
      <c r="E13" s="122"/>
      <c r="G13" s="129"/>
      <c r="J13" s="137"/>
      <c r="S13" s="136"/>
      <c r="V13" s="122"/>
      <c r="X13" s="129"/>
      <c r="Y13" s="122"/>
      <c r="Z13" s="128"/>
    </row>
    <row r="14" spans="3:26" x14ac:dyDescent="0.25">
      <c r="E14" s="122"/>
      <c r="G14" s="129"/>
      <c r="H14" s="127" t="s">
        <v>178</v>
      </c>
      <c r="I14" s="135"/>
      <c r="J14" s="135"/>
      <c r="K14" s="135"/>
      <c r="L14" s="134"/>
      <c r="M14" s="113"/>
      <c r="O14" s="132"/>
      <c r="P14" s="130"/>
      <c r="S14" s="133"/>
      <c r="V14" s="122"/>
      <c r="X14" s="129"/>
      <c r="Y14" s="122"/>
    </row>
    <row r="15" spans="3:26" x14ac:dyDescent="0.25">
      <c r="E15" s="122"/>
      <c r="G15" s="129"/>
      <c r="M15" s="110"/>
      <c r="O15" s="121"/>
      <c r="P15" s="120"/>
      <c r="R15" s="132"/>
      <c r="S15" s="131"/>
      <c r="T15" s="130"/>
      <c r="V15" s="122"/>
      <c r="X15" s="129"/>
      <c r="Y15" s="122"/>
      <c r="Z15" s="128"/>
    </row>
    <row r="16" spans="3:26" ht="15.75" thickBot="1" x14ac:dyDescent="0.3">
      <c r="E16" s="125"/>
      <c r="F16" s="124"/>
      <c r="G16" s="123"/>
      <c r="H16" s="127" t="s">
        <v>177</v>
      </c>
      <c r="I16" s="126"/>
      <c r="M16" s="110"/>
      <c r="O16" s="121"/>
      <c r="P16" s="120"/>
      <c r="R16" s="121"/>
      <c r="T16" s="120"/>
      <c r="V16" s="125"/>
      <c r="W16" s="124"/>
      <c r="X16" s="123"/>
      <c r="Y16" s="122"/>
    </row>
    <row r="17" spans="10:20" x14ac:dyDescent="0.25">
      <c r="J17" s="112"/>
      <c r="K17" s="116"/>
      <c r="L17" s="116"/>
      <c r="M17" s="115"/>
      <c r="O17" s="121"/>
      <c r="P17" s="120"/>
      <c r="R17" s="118"/>
      <c r="S17" s="119"/>
      <c r="T17" s="117"/>
    </row>
    <row r="18" spans="10:20" x14ac:dyDescent="0.25">
      <c r="J18" s="112"/>
      <c r="M18" s="110"/>
      <c r="O18" s="118"/>
      <c r="P18" s="117"/>
    </row>
    <row r="19" spans="10:20" x14ac:dyDescent="0.25">
      <c r="J19" s="112"/>
      <c r="K19" s="116"/>
      <c r="M19" s="115"/>
    </row>
    <row r="20" spans="10:20" x14ac:dyDescent="0.25">
      <c r="J20" s="112"/>
      <c r="K20" s="114"/>
      <c r="L20" s="113"/>
      <c r="M20" s="110"/>
    </row>
    <row r="21" spans="10:20" x14ac:dyDescent="0.25">
      <c r="J21" s="112"/>
      <c r="K21" s="111"/>
      <c r="L21" s="110"/>
      <c r="M21" s="110"/>
    </row>
    <row r="37" spans="1:1" ht="21.6" customHeight="1" x14ac:dyDescent="0.25">
      <c r="A37" s="109" t="s">
        <v>121</v>
      </c>
    </row>
  </sheetData>
  <sheetProtection algorithmName="SHA-512" hashValue="Ueh/EWRrR5vKlA1yVXkfeCZdj5j6WyO12lZ3j2Vs9rle1+riagTHiiUkLEoioSmr/W54473nbSUVg1Zp3DslkA==" saltValue="+8BHlBw6+qJFuwUueIECJw==" spinCount="100000" sheet="1" objects="1" scenarios="1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A796-E85E-41B7-BD98-C45EE332382A}">
  <dimension ref="A1:K47"/>
  <sheetViews>
    <sheetView tabSelected="1" workbookViewId="0">
      <selection activeCell="O38" sqref="O38"/>
    </sheetView>
  </sheetViews>
  <sheetFormatPr baseColWidth="10" defaultRowHeight="15" x14ac:dyDescent="0.25"/>
  <cols>
    <col min="1" max="1" width="1.7109375" customWidth="1"/>
    <col min="2" max="2" width="2.140625" customWidth="1"/>
    <col min="3" max="3" width="14.7109375" customWidth="1"/>
    <col min="4" max="4" width="19.85546875" customWidth="1"/>
    <col min="6" max="6" width="14.42578125" customWidth="1"/>
    <col min="8" max="8" width="18.5703125" customWidth="1"/>
    <col min="9" max="9" width="13" customWidth="1"/>
    <col min="10" max="10" width="19" customWidth="1"/>
  </cols>
  <sheetData>
    <row r="1" spans="1:11" ht="15.75" thickBo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211" t="s">
        <v>17</v>
      </c>
      <c r="D2" s="198" t="s">
        <v>134</v>
      </c>
      <c r="E2" s="213" t="s">
        <v>135</v>
      </c>
      <c r="F2" s="198" t="s">
        <v>136</v>
      </c>
      <c r="G2" s="206" t="s">
        <v>137</v>
      </c>
      <c r="H2" s="198" t="s">
        <v>138</v>
      </c>
      <c r="I2" s="222" t="s">
        <v>139</v>
      </c>
      <c r="J2" s="220" t="s">
        <v>176</v>
      </c>
      <c r="K2" s="68"/>
    </row>
    <row r="3" spans="1:11" ht="15.75" thickBot="1" x14ac:dyDescent="0.3">
      <c r="A3" s="68"/>
      <c r="B3" s="68"/>
      <c r="C3" s="212"/>
      <c r="D3" s="199"/>
      <c r="E3" s="214"/>
      <c r="F3" s="199"/>
      <c r="G3" s="207"/>
      <c r="H3" s="199"/>
      <c r="I3" s="223"/>
      <c r="J3" s="221"/>
      <c r="K3" s="68"/>
    </row>
    <row r="4" spans="1:11" ht="20.100000000000001" customHeight="1" x14ac:dyDescent="0.25">
      <c r="A4" s="68"/>
      <c r="B4" s="68"/>
      <c r="C4" s="192" t="s">
        <v>18</v>
      </c>
      <c r="D4" s="195" t="s">
        <v>149</v>
      </c>
      <c r="E4" s="189" t="s">
        <v>142</v>
      </c>
      <c r="F4" s="208" t="s">
        <v>22</v>
      </c>
      <c r="G4" s="203" t="s">
        <v>20</v>
      </c>
      <c r="H4" s="200" t="s">
        <v>154</v>
      </c>
      <c r="I4" s="189" t="s">
        <v>140</v>
      </c>
      <c r="J4" s="105" t="s">
        <v>187</v>
      </c>
      <c r="K4" s="68"/>
    </row>
    <row r="5" spans="1:11" ht="20.100000000000001" customHeight="1" x14ac:dyDescent="0.25">
      <c r="A5" s="68"/>
      <c r="B5" s="68"/>
      <c r="C5" s="193"/>
      <c r="D5" s="196"/>
      <c r="E5" s="190"/>
      <c r="F5" s="209"/>
      <c r="G5" s="204"/>
      <c r="H5" s="201"/>
      <c r="I5" s="190"/>
      <c r="J5" s="106" t="s">
        <v>188</v>
      </c>
      <c r="K5" s="68"/>
    </row>
    <row r="6" spans="1:11" ht="20.100000000000001" customHeight="1" x14ac:dyDescent="0.25">
      <c r="A6" s="68"/>
      <c r="B6" s="68"/>
      <c r="C6" s="193"/>
      <c r="D6" s="196"/>
      <c r="E6" s="190"/>
      <c r="F6" s="209"/>
      <c r="G6" s="204"/>
      <c r="H6" s="201"/>
      <c r="I6" s="190"/>
      <c r="J6" s="107" t="s">
        <v>189</v>
      </c>
      <c r="K6" s="68"/>
    </row>
    <row r="7" spans="1:11" ht="20.100000000000001" customHeight="1" thickBot="1" x14ac:dyDescent="0.3">
      <c r="A7" s="68"/>
      <c r="B7" s="68"/>
      <c r="C7" s="193"/>
      <c r="D7" s="196"/>
      <c r="E7" s="190"/>
      <c r="F7" s="209"/>
      <c r="G7" s="205"/>
      <c r="H7" s="202"/>
      <c r="I7" s="190"/>
      <c r="J7" s="108" t="s">
        <v>190</v>
      </c>
      <c r="K7" s="68"/>
    </row>
    <row r="8" spans="1:11" ht="20.100000000000001" customHeight="1" x14ac:dyDescent="0.25">
      <c r="A8" s="68"/>
      <c r="B8" s="68"/>
      <c r="C8" s="193"/>
      <c r="D8" s="196"/>
      <c r="E8" s="190"/>
      <c r="F8" s="209"/>
      <c r="G8" s="215" t="s">
        <v>141</v>
      </c>
      <c r="H8" s="208" t="s">
        <v>143</v>
      </c>
      <c r="I8" s="190"/>
      <c r="J8" s="105" t="s">
        <v>156</v>
      </c>
      <c r="K8" s="68"/>
    </row>
    <row r="9" spans="1:11" ht="20.100000000000001" customHeight="1" x14ac:dyDescent="0.25">
      <c r="A9" s="68"/>
      <c r="B9" s="68"/>
      <c r="C9" s="193"/>
      <c r="D9" s="196"/>
      <c r="E9" s="190"/>
      <c r="F9" s="209"/>
      <c r="G9" s="216"/>
      <c r="H9" s="209"/>
      <c r="I9" s="190"/>
      <c r="J9" s="106" t="s">
        <v>157</v>
      </c>
      <c r="K9" s="68"/>
    </row>
    <row r="10" spans="1:11" ht="20.100000000000001" customHeight="1" x14ac:dyDescent="0.25">
      <c r="A10" s="68"/>
      <c r="B10" s="68"/>
      <c r="C10" s="193"/>
      <c r="D10" s="196"/>
      <c r="E10" s="190"/>
      <c r="F10" s="209"/>
      <c r="G10" s="216"/>
      <c r="H10" s="209"/>
      <c r="I10" s="190"/>
      <c r="J10" s="107" t="s">
        <v>158</v>
      </c>
      <c r="K10" s="68"/>
    </row>
    <row r="11" spans="1:11" ht="20.100000000000001" customHeight="1" thickBot="1" x14ac:dyDescent="0.3">
      <c r="A11" s="68"/>
      <c r="B11" s="68"/>
      <c r="C11" s="194"/>
      <c r="D11" s="197"/>
      <c r="E11" s="191"/>
      <c r="F11" s="210"/>
      <c r="G11" s="217"/>
      <c r="H11" s="210"/>
      <c r="I11" s="191"/>
      <c r="J11" s="108" t="s">
        <v>159</v>
      </c>
      <c r="K11" s="68"/>
    </row>
    <row r="12" spans="1:11" ht="20.100000000000001" customHeight="1" x14ac:dyDescent="0.25">
      <c r="A12" s="68"/>
      <c r="B12" s="68"/>
      <c r="C12" s="192" t="s">
        <v>24</v>
      </c>
      <c r="D12" s="195" t="s">
        <v>155</v>
      </c>
      <c r="E12" s="189" t="s">
        <v>142</v>
      </c>
      <c r="F12" s="208" t="s">
        <v>193</v>
      </c>
      <c r="G12" s="203" t="s">
        <v>20</v>
      </c>
      <c r="H12" s="200" t="s">
        <v>145</v>
      </c>
      <c r="I12" s="189" t="s">
        <v>140</v>
      </c>
      <c r="J12" s="105" t="s">
        <v>160</v>
      </c>
      <c r="K12" s="68"/>
    </row>
    <row r="13" spans="1:11" ht="20.100000000000001" customHeight="1" x14ac:dyDescent="0.25">
      <c r="A13" s="68"/>
      <c r="B13" s="68"/>
      <c r="C13" s="193"/>
      <c r="D13" s="196"/>
      <c r="E13" s="190"/>
      <c r="F13" s="209"/>
      <c r="G13" s="204"/>
      <c r="H13" s="201"/>
      <c r="I13" s="190"/>
      <c r="J13" s="106" t="s">
        <v>161</v>
      </c>
      <c r="K13" s="68"/>
    </row>
    <row r="14" spans="1:11" ht="20.100000000000001" customHeight="1" x14ac:dyDescent="0.25">
      <c r="A14" s="68"/>
      <c r="B14" s="68"/>
      <c r="C14" s="193"/>
      <c r="D14" s="196"/>
      <c r="E14" s="190"/>
      <c r="F14" s="209"/>
      <c r="G14" s="204"/>
      <c r="H14" s="201"/>
      <c r="I14" s="190"/>
      <c r="J14" s="107" t="s">
        <v>162</v>
      </c>
      <c r="K14" s="68"/>
    </row>
    <row r="15" spans="1:11" ht="20.100000000000001" customHeight="1" thickBot="1" x14ac:dyDescent="0.3">
      <c r="A15" s="68"/>
      <c r="B15" s="68"/>
      <c r="C15" s="193"/>
      <c r="D15" s="196"/>
      <c r="E15" s="190"/>
      <c r="F15" s="209"/>
      <c r="G15" s="205"/>
      <c r="H15" s="202"/>
      <c r="I15" s="190"/>
      <c r="J15" s="108" t="s">
        <v>163</v>
      </c>
      <c r="K15" s="68"/>
    </row>
    <row r="16" spans="1:11" ht="20.100000000000001" customHeight="1" x14ac:dyDescent="0.25">
      <c r="A16" s="68"/>
      <c r="B16" s="68"/>
      <c r="C16" s="193"/>
      <c r="D16" s="196"/>
      <c r="E16" s="190"/>
      <c r="F16" s="209"/>
      <c r="G16" s="215" t="s">
        <v>141</v>
      </c>
      <c r="H16" s="208" t="s">
        <v>146</v>
      </c>
      <c r="I16" s="190"/>
      <c r="J16" s="105" t="s">
        <v>164</v>
      </c>
      <c r="K16" s="68"/>
    </row>
    <row r="17" spans="1:11" ht="20.100000000000001" customHeight="1" x14ac:dyDescent="0.25">
      <c r="A17" s="68"/>
      <c r="B17" s="68"/>
      <c r="C17" s="193"/>
      <c r="D17" s="196"/>
      <c r="E17" s="190"/>
      <c r="F17" s="209"/>
      <c r="G17" s="216"/>
      <c r="H17" s="209"/>
      <c r="I17" s="190"/>
      <c r="J17" s="106" t="s">
        <v>165</v>
      </c>
      <c r="K17" s="68"/>
    </row>
    <row r="18" spans="1:11" ht="20.100000000000001" customHeight="1" x14ac:dyDescent="0.25">
      <c r="A18" s="68"/>
      <c r="B18" s="68"/>
      <c r="C18" s="193"/>
      <c r="D18" s="196"/>
      <c r="E18" s="190"/>
      <c r="F18" s="209"/>
      <c r="G18" s="216"/>
      <c r="H18" s="209"/>
      <c r="I18" s="190"/>
      <c r="J18" s="107" t="s">
        <v>166</v>
      </c>
      <c r="K18" s="68"/>
    </row>
    <row r="19" spans="1:11" ht="20.100000000000001" customHeight="1" thickBot="1" x14ac:dyDescent="0.3">
      <c r="A19" s="68"/>
      <c r="B19" s="68"/>
      <c r="C19" s="194"/>
      <c r="D19" s="197"/>
      <c r="E19" s="191"/>
      <c r="F19" s="210"/>
      <c r="G19" s="217"/>
      <c r="H19" s="210"/>
      <c r="I19" s="191"/>
      <c r="J19" s="108" t="s">
        <v>167</v>
      </c>
      <c r="K19" s="68"/>
    </row>
    <row r="20" spans="1:11" ht="20.100000000000001" customHeight="1" x14ac:dyDescent="0.25">
      <c r="A20" s="68"/>
      <c r="B20" s="68"/>
      <c r="C20" s="186" t="s">
        <v>23</v>
      </c>
      <c r="D20" s="195" t="s">
        <v>195</v>
      </c>
      <c r="E20" s="189" t="s">
        <v>142</v>
      </c>
      <c r="F20" s="195" t="s">
        <v>22</v>
      </c>
      <c r="G20" s="215" t="s">
        <v>141</v>
      </c>
      <c r="H20" s="195" t="s">
        <v>147</v>
      </c>
      <c r="I20" s="189" t="s">
        <v>140</v>
      </c>
      <c r="J20" s="105" t="s">
        <v>168</v>
      </c>
      <c r="K20" s="68"/>
    </row>
    <row r="21" spans="1:11" ht="20.100000000000001" customHeight="1" x14ac:dyDescent="0.25">
      <c r="A21" s="68"/>
      <c r="B21" s="68"/>
      <c r="C21" s="187"/>
      <c r="D21" s="196"/>
      <c r="E21" s="190"/>
      <c r="F21" s="196"/>
      <c r="G21" s="216"/>
      <c r="H21" s="196"/>
      <c r="I21" s="190"/>
      <c r="J21" s="106" t="s">
        <v>169</v>
      </c>
      <c r="K21" s="68"/>
    </row>
    <row r="22" spans="1:11" ht="20.100000000000001" customHeight="1" x14ac:dyDescent="0.25">
      <c r="A22" s="68"/>
      <c r="B22" s="68"/>
      <c r="C22" s="187"/>
      <c r="D22" s="196"/>
      <c r="E22" s="190"/>
      <c r="F22" s="196"/>
      <c r="G22" s="216"/>
      <c r="H22" s="196"/>
      <c r="I22" s="190"/>
      <c r="J22" s="107" t="s">
        <v>170</v>
      </c>
      <c r="K22" s="68"/>
    </row>
    <row r="23" spans="1:11" ht="20.100000000000001" customHeight="1" thickBot="1" x14ac:dyDescent="0.3">
      <c r="A23" s="68"/>
      <c r="B23" s="68"/>
      <c r="C23" s="188"/>
      <c r="D23" s="197"/>
      <c r="E23" s="191"/>
      <c r="F23" s="197"/>
      <c r="G23" s="217"/>
      <c r="H23" s="197"/>
      <c r="I23" s="191"/>
      <c r="J23" s="108" t="s">
        <v>171</v>
      </c>
      <c r="K23" s="68"/>
    </row>
    <row r="24" spans="1:11" ht="20.100000000000001" customHeight="1" x14ac:dyDescent="0.25">
      <c r="A24" s="68"/>
      <c r="B24" s="68"/>
      <c r="C24" s="193" t="s">
        <v>25</v>
      </c>
      <c r="D24" s="196" t="s">
        <v>194</v>
      </c>
      <c r="E24" s="190" t="s">
        <v>142</v>
      </c>
      <c r="F24" s="209" t="s">
        <v>144</v>
      </c>
      <c r="G24" s="215" t="s">
        <v>141</v>
      </c>
      <c r="H24" s="209" t="s">
        <v>148</v>
      </c>
      <c r="I24" s="218" t="s">
        <v>140</v>
      </c>
      <c r="J24" s="105" t="s">
        <v>172</v>
      </c>
      <c r="K24" s="68"/>
    </row>
    <row r="25" spans="1:11" ht="20.100000000000001" customHeight="1" x14ac:dyDescent="0.25">
      <c r="A25" s="68"/>
      <c r="B25" s="68"/>
      <c r="C25" s="193"/>
      <c r="D25" s="196"/>
      <c r="E25" s="190"/>
      <c r="F25" s="209"/>
      <c r="G25" s="216"/>
      <c r="H25" s="209"/>
      <c r="I25" s="218"/>
      <c r="J25" s="106" t="s">
        <v>173</v>
      </c>
      <c r="K25" s="68"/>
    </row>
    <row r="26" spans="1:11" ht="20.100000000000001" customHeight="1" x14ac:dyDescent="0.25">
      <c r="A26" s="68"/>
      <c r="B26" s="68"/>
      <c r="C26" s="193"/>
      <c r="D26" s="196"/>
      <c r="E26" s="190"/>
      <c r="F26" s="209"/>
      <c r="G26" s="216"/>
      <c r="H26" s="209"/>
      <c r="I26" s="218"/>
      <c r="J26" s="107" t="s">
        <v>174</v>
      </c>
      <c r="K26" s="68"/>
    </row>
    <row r="27" spans="1:11" ht="20.100000000000001" customHeight="1" thickBot="1" x14ac:dyDescent="0.3">
      <c r="A27" s="68"/>
      <c r="B27" s="68"/>
      <c r="C27" s="194"/>
      <c r="D27" s="197"/>
      <c r="E27" s="191"/>
      <c r="F27" s="210"/>
      <c r="G27" s="217"/>
      <c r="H27" s="210"/>
      <c r="I27" s="219"/>
      <c r="J27" s="108" t="s">
        <v>175</v>
      </c>
      <c r="K27" s="68"/>
    </row>
    <row r="28" spans="1:1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5.75" thickBot="1" x14ac:dyDescent="0.3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20.100000000000001" customHeight="1" x14ac:dyDescent="0.25">
      <c r="A30" s="68"/>
      <c r="B30" s="68"/>
      <c r="C30" s="186" t="s">
        <v>191</v>
      </c>
      <c r="D30" s="195" t="s">
        <v>196</v>
      </c>
      <c r="E30" s="189" t="s">
        <v>142</v>
      </c>
      <c r="F30" s="195" t="s">
        <v>22</v>
      </c>
      <c r="G30" s="203" t="s">
        <v>20</v>
      </c>
      <c r="H30" s="195" t="s">
        <v>211</v>
      </c>
      <c r="I30" s="189" t="s">
        <v>140</v>
      </c>
      <c r="J30" s="105" t="s">
        <v>199</v>
      </c>
      <c r="K30" s="68"/>
    </row>
    <row r="31" spans="1:11" ht="20.100000000000001" customHeight="1" x14ac:dyDescent="0.25">
      <c r="A31" s="68"/>
      <c r="B31" s="68"/>
      <c r="C31" s="187"/>
      <c r="D31" s="196"/>
      <c r="E31" s="190"/>
      <c r="F31" s="196"/>
      <c r="G31" s="204"/>
      <c r="H31" s="196"/>
      <c r="I31" s="190"/>
      <c r="J31" s="106" t="s">
        <v>200</v>
      </c>
      <c r="K31" s="68"/>
    </row>
    <row r="32" spans="1:11" ht="20.100000000000001" customHeight="1" x14ac:dyDescent="0.25">
      <c r="A32" s="68"/>
      <c r="B32" s="68"/>
      <c r="C32" s="187"/>
      <c r="D32" s="196"/>
      <c r="E32" s="190"/>
      <c r="F32" s="196"/>
      <c r="G32" s="204"/>
      <c r="H32" s="196"/>
      <c r="I32" s="190"/>
      <c r="J32" s="107" t="s">
        <v>201</v>
      </c>
      <c r="K32" s="68"/>
    </row>
    <row r="33" spans="1:11" ht="20.100000000000001" customHeight="1" thickBot="1" x14ac:dyDescent="0.3">
      <c r="A33" s="68"/>
      <c r="B33" s="68"/>
      <c r="C33" s="188"/>
      <c r="D33" s="197"/>
      <c r="E33" s="191"/>
      <c r="F33" s="197"/>
      <c r="G33" s="205"/>
      <c r="H33" s="197"/>
      <c r="I33" s="191"/>
      <c r="J33" s="108" t="s">
        <v>202</v>
      </c>
      <c r="K33" s="68"/>
    </row>
    <row r="34" spans="1:11" ht="20.100000000000001" customHeight="1" x14ac:dyDescent="0.25">
      <c r="A34" s="68"/>
      <c r="B34" s="68"/>
      <c r="C34" s="193" t="s">
        <v>192</v>
      </c>
      <c r="D34" s="196" t="s">
        <v>197</v>
      </c>
      <c r="E34" s="190" t="s">
        <v>142</v>
      </c>
      <c r="F34" s="209" t="s">
        <v>144</v>
      </c>
      <c r="G34" s="203" t="s">
        <v>20</v>
      </c>
      <c r="H34" s="209" t="s">
        <v>212</v>
      </c>
      <c r="I34" s="218" t="s">
        <v>140</v>
      </c>
      <c r="J34" s="105" t="s">
        <v>203</v>
      </c>
      <c r="K34" s="68"/>
    </row>
    <row r="35" spans="1:11" ht="20.100000000000001" customHeight="1" x14ac:dyDescent="0.25">
      <c r="A35" s="68"/>
      <c r="B35" s="68"/>
      <c r="C35" s="193"/>
      <c r="D35" s="196"/>
      <c r="E35" s="190"/>
      <c r="F35" s="209"/>
      <c r="G35" s="204"/>
      <c r="H35" s="209"/>
      <c r="I35" s="218"/>
      <c r="J35" s="106" t="s">
        <v>204</v>
      </c>
      <c r="K35" s="68"/>
    </row>
    <row r="36" spans="1:11" ht="20.100000000000001" customHeight="1" x14ac:dyDescent="0.25">
      <c r="A36" s="68"/>
      <c r="B36" s="68"/>
      <c r="C36" s="193"/>
      <c r="D36" s="196"/>
      <c r="E36" s="190"/>
      <c r="F36" s="209"/>
      <c r="G36" s="204"/>
      <c r="H36" s="209"/>
      <c r="I36" s="218"/>
      <c r="J36" s="107" t="s">
        <v>205</v>
      </c>
      <c r="K36" s="68"/>
    </row>
    <row r="37" spans="1:11" ht="20.100000000000001" customHeight="1" thickBot="1" x14ac:dyDescent="0.3">
      <c r="A37" s="68"/>
      <c r="B37" s="68"/>
      <c r="C37" s="194"/>
      <c r="D37" s="197"/>
      <c r="E37" s="191"/>
      <c r="F37" s="210"/>
      <c r="G37" s="205"/>
      <c r="H37" s="210"/>
      <c r="I37" s="219"/>
      <c r="J37" s="108" t="s">
        <v>206</v>
      </c>
      <c r="K37" s="68"/>
    </row>
    <row r="38" spans="1:11" ht="20.100000000000001" customHeight="1" x14ac:dyDescent="0.25">
      <c r="A38" s="68"/>
      <c r="B38" s="68"/>
      <c r="C38" s="186" t="s">
        <v>191</v>
      </c>
      <c r="D38" s="195" t="s">
        <v>196</v>
      </c>
      <c r="E38" s="189" t="s">
        <v>142</v>
      </c>
      <c r="F38" s="195" t="s">
        <v>22</v>
      </c>
      <c r="G38" s="215" t="s">
        <v>141</v>
      </c>
      <c r="H38" s="195" t="s">
        <v>217</v>
      </c>
      <c r="I38" s="189" t="s">
        <v>140</v>
      </c>
      <c r="J38" s="105" t="s">
        <v>218</v>
      </c>
      <c r="K38" s="68"/>
    </row>
    <row r="39" spans="1:11" ht="20.100000000000001" customHeight="1" x14ac:dyDescent="0.25">
      <c r="A39" s="68"/>
      <c r="B39" s="68"/>
      <c r="C39" s="187"/>
      <c r="D39" s="196"/>
      <c r="E39" s="190"/>
      <c r="F39" s="196"/>
      <c r="G39" s="216"/>
      <c r="H39" s="196"/>
      <c r="I39" s="190"/>
      <c r="J39" s="106" t="s">
        <v>219</v>
      </c>
      <c r="K39" s="68"/>
    </row>
    <row r="40" spans="1:11" ht="20.100000000000001" customHeight="1" x14ac:dyDescent="0.25">
      <c r="A40" s="68"/>
      <c r="B40" s="68"/>
      <c r="C40" s="187"/>
      <c r="D40" s="196"/>
      <c r="E40" s="190"/>
      <c r="F40" s="196"/>
      <c r="G40" s="216"/>
      <c r="H40" s="196"/>
      <c r="I40" s="190"/>
      <c r="J40" s="107" t="s">
        <v>220</v>
      </c>
      <c r="K40" s="68"/>
    </row>
    <row r="41" spans="1:11" ht="20.100000000000001" customHeight="1" thickBot="1" x14ac:dyDescent="0.3">
      <c r="A41" s="68"/>
      <c r="B41" s="68"/>
      <c r="C41" s="188"/>
      <c r="D41" s="197"/>
      <c r="E41" s="191"/>
      <c r="F41" s="197"/>
      <c r="G41" s="217"/>
      <c r="H41" s="197"/>
      <c r="I41" s="191"/>
      <c r="J41" s="108" t="s">
        <v>221</v>
      </c>
      <c r="K41" s="68"/>
    </row>
    <row r="42" spans="1:11" ht="20.100000000000001" customHeight="1" x14ac:dyDescent="0.25">
      <c r="A42" s="68"/>
      <c r="B42" s="68"/>
      <c r="C42" s="193" t="s">
        <v>192</v>
      </c>
      <c r="D42" s="196" t="s">
        <v>197</v>
      </c>
      <c r="E42" s="190" t="s">
        <v>142</v>
      </c>
      <c r="F42" s="209" t="s">
        <v>144</v>
      </c>
      <c r="G42" s="215" t="s">
        <v>141</v>
      </c>
      <c r="H42" s="209" t="s">
        <v>222</v>
      </c>
      <c r="I42" s="218" t="s">
        <v>140</v>
      </c>
      <c r="J42" s="105" t="s">
        <v>213</v>
      </c>
      <c r="K42" s="68"/>
    </row>
    <row r="43" spans="1:11" ht="20.100000000000001" customHeight="1" x14ac:dyDescent="0.25">
      <c r="A43" s="68"/>
      <c r="B43" s="68"/>
      <c r="C43" s="193"/>
      <c r="D43" s="196"/>
      <c r="E43" s="190"/>
      <c r="F43" s="209"/>
      <c r="G43" s="216"/>
      <c r="H43" s="209"/>
      <c r="I43" s="218"/>
      <c r="J43" s="106" t="s">
        <v>214</v>
      </c>
      <c r="K43" s="68"/>
    </row>
    <row r="44" spans="1:11" ht="20.100000000000001" customHeight="1" x14ac:dyDescent="0.25">
      <c r="A44" s="68"/>
      <c r="B44" s="68"/>
      <c r="C44" s="193"/>
      <c r="D44" s="196"/>
      <c r="E44" s="190"/>
      <c r="F44" s="209"/>
      <c r="G44" s="216"/>
      <c r="H44" s="209"/>
      <c r="I44" s="218"/>
      <c r="J44" s="107" t="s">
        <v>215</v>
      </c>
      <c r="K44" s="68"/>
    </row>
    <row r="45" spans="1:11" ht="20.100000000000001" customHeight="1" thickBot="1" x14ac:dyDescent="0.3">
      <c r="A45" s="68"/>
      <c r="B45" s="68"/>
      <c r="C45" s="194"/>
      <c r="D45" s="197"/>
      <c r="E45" s="191"/>
      <c r="F45" s="210"/>
      <c r="G45" s="217"/>
      <c r="H45" s="210"/>
      <c r="I45" s="219"/>
      <c r="J45" s="108" t="s">
        <v>216</v>
      </c>
      <c r="K45" s="68"/>
    </row>
    <row r="46" spans="1:1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</row>
  </sheetData>
  <sheetProtection algorithmName="SHA-512" hashValue="uzuwZvYJfU+HugCacc+TOr5jsxWyvxjQkLDWka0dLX4e1zMxXd7QkFwM9BSuTcnwT9dE+Hwi5GLb/bcEPq5QSA==" saltValue="BN+J2iRQ1xb543lTD39Dlw==" spinCount="100000" sheet="1" objects="1" scenarios="1" selectLockedCells="1"/>
  <mergeCells count="68">
    <mergeCell ref="I42:I45"/>
    <mergeCell ref="C38:C41"/>
    <mergeCell ref="C42:C45"/>
    <mergeCell ref="D42:D45"/>
    <mergeCell ref="E42:E45"/>
    <mergeCell ref="F42:F45"/>
    <mergeCell ref="G42:G45"/>
    <mergeCell ref="H42:H45"/>
    <mergeCell ref="D38:D41"/>
    <mergeCell ref="E38:E41"/>
    <mergeCell ref="F38:F41"/>
    <mergeCell ref="G38:G41"/>
    <mergeCell ref="H30:H33"/>
    <mergeCell ref="I30:I33"/>
    <mergeCell ref="I34:I37"/>
    <mergeCell ref="H38:H41"/>
    <mergeCell ref="I38:I41"/>
    <mergeCell ref="H34:H37"/>
    <mergeCell ref="C34:C37"/>
    <mergeCell ref="D34:D37"/>
    <mergeCell ref="E34:E37"/>
    <mergeCell ref="F34:F37"/>
    <mergeCell ref="G34:G37"/>
    <mergeCell ref="C30:C33"/>
    <mergeCell ref="D30:D33"/>
    <mergeCell ref="E30:E33"/>
    <mergeCell ref="F30:F33"/>
    <mergeCell ref="G30:G33"/>
    <mergeCell ref="J2:J3"/>
    <mergeCell ref="I20:I23"/>
    <mergeCell ref="D24:D27"/>
    <mergeCell ref="E24:E27"/>
    <mergeCell ref="F24:F27"/>
    <mergeCell ref="G8:G11"/>
    <mergeCell ref="H8:H11"/>
    <mergeCell ref="I4:I11"/>
    <mergeCell ref="I2:I3"/>
    <mergeCell ref="D12:D19"/>
    <mergeCell ref="E12:E19"/>
    <mergeCell ref="C24:C27"/>
    <mergeCell ref="D20:D23"/>
    <mergeCell ref="E20:E23"/>
    <mergeCell ref="H12:H15"/>
    <mergeCell ref="I12:I19"/>
    <mergeCell ref="F12:F19"/>
    <mergeCell ref="G12:G15"/>
    <mergeCell ref="F20:F23"/>
    <mergeCell ref="G24:G27"/>
    <mergeCell ref="H24:H27"/>
    <mergeCell ref="I24:I27"/>
    <mergeCell ref="G16:G19"/>
    <mergeCell ref="H16:H19"/>
    <mergeCell ref="G20:G23"/>
    <mergeCell ref="H20:H23"/>
    <mergeCell ref="C20:C23"/>
    <mergeCell ref="E4:E11"/>
    <mergeCell ref="C4:C11"/>
    <mergeCell ref="D4:D11"/>
    <mergeCell ref="H2:H3"/>
    <mergeCell ref="H4:H7"/>
    <mergeCell ref="G4:G7"/>
    <mergeCell ref="F2:F3"/>
    <mergeCell ref="G2:G3"/>
    <mergeCell ref="F4:F11"/>
    <mergeCell ref="C2:C3"/>
    <mergeCell ref="D2:D3"/>
    <mergeCell ref="E2:E3"/>
    <mergeCell ref="C12:C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Auswahl in Gehäuse</vt:lpstr>
      <vt:lpstr>Auswahl Komponenten</vt:lpstr>
      <vt:lpstr>Artikelnummer Logik</vt:lpstr>
      <vt:lpstr>Foto</vt:lpstr>
      <vt:lpstr>Aufbau</vt:lpstr>
      <vt:lpstr>Auswahldiagramm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 Holger</dc:creator>
  <cp:lastModifiedBy>Gasi Martina</cp:lastModifiedBy>
  <cp:lastPrinted>2023-01-22T11:38:08Z</cp:lastPrinted>
  <dcterms:created xsi:type="dcterms:W3CDTF">2023-01-20T17:23:33Z</dcterms:created>
  <dcterms:modified xsi:type="dcterms:W3CDTF">2023-07-17T09:32:20Z</dcterms:modified>
</cp:coreProperties>
</file>